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SPARENZA e anticorruzione\trasparenza 2021\"/>
    </mc:Choice>
  </mc:AlternateContent>
  <xr:revisionPtr revIDLastSave="0" documentId="13_ncr:1_{33C2BDBC-0E84-4862-9982-B953380FB5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Foglio1!$A$163:$E$170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1" i="1" l="1"/>
  <c r="C112" i="1"/>
  <c r="C114" i="1" l="1"/>
  <c r="C106" i="1"/>
  <c r="A46" i="1"/>
  <c r="C167" i="1" l="1"/>
  <c r="C166" i="1"/>
  <c r="A166" i="1"/>
  <c r="C98" i="1" l="1"/>
  <c r="H19" i="1"/>
  <c r="H27" i="1" l="1"/>
  <c r="H26" i="1"/>
  <c r="H24" i="1"/>
  <c r="H23" i="1"/>
  <c r="H18" i="1"/>
  <c r="H16" i="1"/>
  <c r="H15" i="1"/>
  <c r="H9" i="1"/>
  <c r="H7" i="1"/>
  <c r="H6" i="1"/>
  <c r="A156" i="1"/>
  <c r="C230" i="1"/>
  <c r="C229" i="1"/>
  <c r="C228" i="1"/>
  <c r="C87" i="1"/>
  <c r="C88" i="1"/>
  <c r="C86" i="1"/>
  <c r="C85" i="1"/>
  <c r="A142" i="1" l="1"/>
  <c r="A141" i="1"/>
  <c r="A140" i="1"/>
  <c r="A139" i="1"/>
  <c r="A133" i="1"/>
  <c r="A132" i="1"/>
  <c r="A131" i="1"/>
  <c r="A130" i="1"/>
  <c r="A124" i="1"/>
  <c r="A123" i="1"/>
  <c r="C123" i="1" s="1"/>
  <c r="A122" i="1"/>
  <c r="C122" i="1" s="1"/>
  <c r="A121" i="1"/>
</calcChain>
</file>

<file path=xl/sharedStrings.xml><?xml version="1.0" encoding="utf-8"?>
<sst xmlns="http://schemas.openxmlformats.org/spreadsheetml/2006/main" count="208" uniqueCount="76">
  <si>
    <t>Punto 2) Dati relativi ai premi</t>
  </si>
  <si>
    <t>Punto 2.1) Entità del premio mediamente conseguibile dal personale dirigenziale e non  dirigenziale</t>
  </si>
  <si>
    <t>Personale  con Posizione Organizzativa: ammontare dei premi mediamente erogati per l'anno 2013</t>
  </si>
  <si>
    <t>Personale  con Posizione Organizzativa: ammontare dei premi mediamente erogati per l'anno 2014</t>
  </si>
  <si>
    <t>Personale  con Posizione Organizzativa: ammontare dei premi mediamente erogati per l'anno 2015</t>
  </si>
  <si>
    <t>Personale  con Posizione Organizzativa: ammontare dei premi mediamente erogati per l'anno 2016</t>
  </si>
  <si>
    <t>Personale  del comparto: ammontare dei premi mediamente erogati per l'anno 2013</t>
  </si>
  <si>
    <t>Personale  del comparto: ammontare dei premi mediamente erogati per l'anno 2014</t>
  </si>
  <si>
    <t>Personale  del comparto: ammontare dei premi mediamente erogati per l'anno 2015</t>
  </si>
  <si>
    <t>Personale  del comparto: ammontare dei premi mediamente erogati per l'anno 2016</t>
  </si>
  <si>
    <t>come previsto dall'art. 28 CCNL - Area Dirigenza - biennio economico 1998-2001. A tale importo vanno aggiunte le economie.</t>
  </si>
  <si>
    <t xml:space="preserve">Punto 2.2) Distribuzione del trattamento accessorio, in forma aggregata, al fine di dare conto del livello di selettività </t>
  </si>
  <si>
    <t>utilizzato nella distribuzione dei premi e degli incentivi</t>
  </si>
  <si>
    <t>Distibuzione delle valutazioni ottenute dai titolari di P.O. anno 2013</t>
  </si>
  <si>
    <t>NUMERO UNITA'</t>
  </si>
  <si>
    <t>FASCIA DI VALUTAZIONE</t>
  </si>
  <si>
    <t>DATO AGGREGATO</t>
  </si>
  <si>
    <t>Distibuzione delle valutazioni ottenute dai titolari di P.O. anno 2014</t>
  </si>
  <si>
    <t>Distibuzione delle valutazioni ottenute dai titolari di P.O. anno 2015</t>
  </si>
  <si>
    <t>Distibuzione delle valutazioni ottenute dai titolari di P.O. anno 2016</t>
  </si>
  <si>
    <t xml:space="preserve">Distibuzione delle valutazioni ottenute dai dipendenti del comparto anno 2013 </t>
  </si>
  <si>
    <t>da 81 a 100</t>
  </si>
  <si>
    <t>da 61 a 80</t>
  </si>
  <si>
    <t>da 41 a 60</t>
  </si>
  <si>
    <t>fino a 40</t>
  </si>
  <si>
    <t>Distibuzione delle valutazioni ottenute dai dipendenti del comparto anno 2014</t>
  </si>
  <si>
    <t>Distibuzione delle valutazioni ottenute dai dipendenti del comparto anno 2015</t>
  </si>
  <si>
    <t>Distibuzione delle valutazioni ottenute dai dipendenti del comparto anno 2016</t>
  </si>
  <si>
    <t>Distibuzione delle valutazioni ottenute dai dirigenti anno 2012</t>
  </si>
  <si>
    <t>da 101 a 120</t>
  </si>
  <si>
    <t>fino a  60</t>
  </si>
  <si>
    <t>Distibuzione delle valutazioni ottenute dai dirigenti anno 2013</t>
  </si>
  <si>
    <t>Distibuzione delle valutazioni ottenute dai dirigenti anno 2014</t>
  </si>
  <si>
    <t>Distibuzione delle valutazioni ottenute dai dirigenti anno 2015</t>
  </si>
  <si>
    <t>Personale  con Posizione Organizzativa: ammontare dei premi mediamente erogati per l'anno 2017</t>
  </si>
  <si>
    <t>Personale  del comparto: ammontare dei premi mediamente erogati per l'anno 2017*</t>
  </si>
  <si>
    <t>Personale  Dirigente: ammontare dei premi mediamente erogati per l'anno 2012**</t>
  </si>
  <si>
    <t>Personale  Dirigente: ammontare dei premi mediamente erogati per l'anno 2013**</t>
  </si>
  <si>
    <t>Personale  Dirigente: ammontare dei premi mediamente erogati per l'anno 2014**</t>
  </si>
  <si>
    <t>Personale  Dirigente: ammontare dei premi mediamente erogati per l'anno 2015**</t>
  </si>
  <si>
    <t>Personale  Dirigente: ammontare dei premi mediamente erogati per l'anno 2016**</t>
  </si>
  <si>
    <t>da 90 a 100</t>
  </si>
  <si>
    <t>Distibuzione delle valutazioni ottenute dai dipendenti del comparto anno 2017 -Smivap Allegato DGR 145/2017</t>
  </si>
  <si>
    <t>da 80 a 89</t>
  </si>
  <si>
    <t>da 70 a 79</t>
  </si>
  <si>
    <t>da 60 a 69</t>
  </si>
  <si>
    <t>fino a 59</t>
  </si>
  <si>
    <t>Distibuzione delle valutazioni ottenute dai dirigenti anno 2016</t>
  </si>
  <si>
    <t>Personale  con Posizione Organizzativa: ammontare dei premi mediamente erogati per l'anno 2018</t>
  </si>
  <si>
    <t>Personale  del comparto: ammontare dei premi mediamente erogati per l'anno 2018*</t>
  </si>
  <si>
    <t>€.                                                 17.895,74</t>
  </si>
  <si>
    <t>Distibuzione delle valutazioni ottenute dai titolari di P.O. anno 2017 -Smivap Allegato DGR 145/2017</t>
  </si>
  <si>
    <t>da 65 a 89</t>
  </si>
  <si>
    <t>da 51 a 64</t>
  </si>
  <si>
    <t>DA 0 A 50</t>
  </si>
  <si>
    <t>Distibuzione delle valutazioni ottenute dai dipendenti del comparto anno 2018 -Smivap Allegato DGR 73/2018</t>
  </si>
  <si>
    <t>Distibuzione delle valutazioni ottenute dai dai titolari di P.O anno 2018 -Smivap Allegato DGR 73/2018</t>
  </si>
  <si>
    <t>Personale  Dirigente: ammontare dei premi mediamente erogati per l'anno 2017**</t>
  </si>
  <si>
    <t>Distibuzione delle valutazioni ottenute dai dirigenti anno 2017 -Smivap Allegato DGR 145/2017</t>
  </si>
  <si>
    <t>Personale  con Posizione Organizzativa: ammontare dei premi mediamente erogati per l'anno 2019</t>
  </si>
  <si>
    <t>Personale  del comparto: ammontare dei premi mediamente erogati per l'anno 2019*</t>
  </si>
  <si>
    <t>Personale  Dirigente: ammontare dei premi mediamente erogati per l'anno 2018**</t>
  </si>
  <si>
    <t>* l'ammontare delle risorse stanziate per la retribuzione di risultato è pari al 21,6% delle Risorse delle Posizioni Organizzative</t>
  </si>
  <si>
    <t>Personale  Dirigente: ammontare dei premi mediamente erogati per l'anno 2019**</t>
  </si>
  <si>
    <t>In attesa delle valutazioni complessive</t>
  </si>
  <si>
    <t xml:space="preserve">Distibuzione delle valutazioni ottenute dai dai titolari di P.O anno 2019 -Smivap Allegato </t>
  </si>
  <si>
    <t xml:space="preserve">Distibuzione delle valutazioni ottenute dai dipendenti del comparto anno 2019 -Smivap Allegato </t>
  </si>
  <si>
    <t>Distibuzione delle valutazioni ottenute dai dirigenti anno 2018 -Smivap Allegato DGR 73/2018</t>
  </si>
  <si>
    <t>Personale  Dirigente: ammontare dei premi mediamente erogati per l'anno 2020**</t>
  </si>
  <si>
    <t>Personale  con Posizione Organizzativa: ammontare dei premi mediamente erogati per l'anno 2020**</t>
  </si>
  <si>
    <t>Personale  del comparto: ammontare dei premi mediamente erogati per l'anno 2020**</t>
  </si>
  <si>
    <t xml:space="preserve">Distibuzione delle valutazioni ottenute dai dai titolari di P.O anno 2020 -Smivap Allegato </t>
  </si>
  <si>
    <t xml:space="preserve">Distibuzione delle valutazioni ottenute dai dipendenti del comparto anno 2020 -Smivap Allegato </t>
  </si>
  <si>
    <t>** l'ammontare delle risorse stanziate per la retribuzione di risultato per l'anno 2020 è pari al 22,00% delle Risorse delle Posizioni Organizzative</t>
  </si>
  <si>
    <t>***l'ammontare delle risorse stanziate per la retribuzione di risultato è pari al 15% del Fondo della Dirigenza cosi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</si>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</sst>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4" fontId="0" fillId="0" borderId="0" xfId="2" applyFont="1"/>
    <xf numFmtId="164" fontId="0" fillId="0" borderId="0" xfId="2" applyFont="1" applyAlignment="1">
      <alignment horizontal="right"/>
    </xf>
    <xf numFmtId="0" fontId="4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1" applyFont="1" applyBorder="1"/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0" borderId="1" xfId="0" applyBorder="1"/>
    <xf numFmtId="0" fontId="0" fillId="0" borderId="0" xfId="0" applyBorder="1"/>
    <xf numFmtId="164" fontId="0" fillId="0" borderId="1" xfId="2" applyFont="1" applyBorder="1"/>
    <xf numFmtId="0" fontId="0" fillId="0" borderId="0" xfId="0" applyAlignment="1"/>
    <xf numFmtId="44" fontId="0" fillId="0" borderId="0" xfId="0" applyNumberFormat="1"/>
    <xf numFmtId="0" fontId="0" fillId="0" borderId="0" xfId="0" applyAlignment="1"/>
    <xf numFmtId="43" fontId="0" fillId="0" borderId="0" xfId="1" applyFont="1"/>
  </cellXfs>
  <cellStyles count="3">
    <cellStyle name="Euro" xfId="2" xr:uid="{00000000-0005-0000-0000-000000000000}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9"/>
  <sheetViews>
    <sheetView tabSelected="1" topLeftCell="A162" workbookViewId="0">
      <selection activeCell="A199" sqref="A199:XFD200"/>
    </sheetView>
  </sheetViews>
  <sheetFormatPr defaultRowHeight="15" x14ac:dyDescent="0.25"/>
  <cols>
    <col min="2" max="2" width="61.42578125" bestFit="1" customWidth="1"/>
    <col min="3" max="3" width="17.7109375" bestFit="1" customWidth="1"/>
    <col min="4" max="4" width="14.7109375" bestFit="1" customWidth="1"/>
    <col min="5" max="5" width="13.28515625" bestFit="1" customWidth="1"/>
    <col min="6" max="6" width="11" bestFit="1" customWidth="1"/>
    <col min="8" max="8" width="37.42578125" bestFit="1" customWidth="1"/>
  </cols>
  <sheetData>
    <row r="1" spans="1:8" ht="15.75" x14ac:dyDescent="0.25">
      <c r="A1" s="1" t="s">
        <v>0</v>
      </c>
    </row>
    <row r="3" spans="1:8" ht="15.75" x14ac:dyDescent="0.25">
      <c r="A3" s="1" t="s">
        <v>1</v>
      </c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">
        <v>1363.72</v>
      </c>
    </row>
    <row r="6" spans="1:8" x14ac:dyDescent="0.25">
      <c r="A6" s="22" t="s">
        <v>3</v>
      </c>
      <c r="B6" s="22"/>
      <c r="C6" s="22"/>
      <c r="D6" s="22"/>
      <c r="E6" s="22"/>
      <c r="F6" s="22"/>
      <c r="G6" s="22"/>
      <c r="H6" s="2">
        <f>1699220.93/1343</f>
        <v>1265.2426880119135</v>
      </c>
    </row>
    <row r="7" spans="1:8" x14ac:dyDescent="0.25">
      <c r="A7" s="22" t="s">
        <v>4</v>
      </c>
      <c r="B7" s="22"/>
      <c r="C7" s="22"/>
      <c r="D7" s="22"/>
      <c r="E7" s="22"/>
      <c r="F7" s="22"/>
      <c r="G7" s="22"/>
      <c r="H7" s="2">
        <f>1752835.72/1375</f>
        <v>1274.7896145454545</v>
      </c>
    </row>
    <row r="8" spans="1:8" x14ac:dyDescent="0.25">
      <c r="A8" s="22" t="s">
        <v>5</v>
      </c>
      <c r="B8" s="22"/>
      <c r="C8" s="22"/>
      <c r="D8" s="22"/>
      <c r="E8" s="22"/>
      <c r="F8" s="22"/>
      <c r="G8" s="22"/>
      <c r="H8" s="2">
        <v>1818</v>
      </c>
    </row>
    <row r="9" spans="1:8" x14ac:dyDescent="0.25">
      <c r="A9" s="22" t="s">
        <v>34</v>
      </c>
      <c r="B9" s="22"/>
      <c r="C9" s="22"/>
      <c r="D9" s="22"/>
      <c r="E9" s="22"/>
      <c r="F9" s="22"/>
      <c r="G9" s="22"/>
      <c r="H9" s="3">
        <f>2311556.65/1281</f>
        <v>1804.4938719750194</v>
      </c>
    </row>
    <row r="10" spans="1:8" x14ac:dyDescent="0.25">
      <c r="A10" s="22" t="s">
        <v>48</v>
      </c>
      <c r="B10" s="22"/>
      <c r="C10" s="22"/>
      <c r="D10" s="22"/>
      <c r="E10" s="22"/>
      <c r="F10" s="22"/>
      <c r="G10" s="22"/>
      <c r="H10" s="3">
        <v>1844.9</v>
      </c>
    </row>
    <row r="11" spans="1:8" x14ac:dyDescent="0.25">
      <c r="A11" s="22" t="s">
        <v>59</v>
      </c>
      <c r="B11" s="22"/>
      <c r="C11" s="22"/>
      <c r="D11" s="22"/>
      <c r="E11" s="22"/>
      <c r="F11" s="22"/>
      <c r="G11" s="22"/>
      <c r="H11" s="3">
        <v>2120.06</v>
      </c>
    </row>
    <row r="12" spans="1:8" x14ac:dyDescent="0.25">
      <c r="A12" s="22" t="s">
        <v>69</v>
      </c>
      <c r="B12" s="22"/>
      <c r="C12" s="22"/>
      <c r="D12" s="22"/>
      <c r="E12" s="22"/>
      <c r="F12" s="22"/>
      <c r="G12" s="22"/>
      <c r="H12" s="3">
        <v>2184.69</v>
      </c>
    </row>
    <row r="14" spans="1:8" x14ac:dyDescent="0.25">
      <c r="A14" s="22" t="s">
        <v>6</v>
      </c>
      <c r="B14" s="22"/>
      <c r="C14" s="22"/>
      <c r="D14" s="22"/>
      <c r="E14" s="22"/>
      <c r="F14" s="22"/>
      <c r="G14" s="22"/>
      <c r="H14" s="2">
        <v>3309.37</v>
      </c>
    </row>
    <row r="15" spans="1:8" x14ac:dyDescent="0.25">
      <c r="A15" s="22" t="s">
        <v>7</v>
      </c>
      <c r="B15" s="22"/>
      <c r="C15" s="22"/>
      <c r="D15" s="22"/>
      <c r="E15" s="22"/>
      <c r="F15" s="22"/>
      <c r="G15" s="22"/>
      <c r="H15" s="2">
        <f>10282300.45/2950</f>
        <v>3485.5255762711863</v>
      </c>
    </row>
    <row r="16" spans="1:8" x14ac:dyDescent="0.25">
      <c r="A16" s="22" t="s">
        <v>8</v>
      </c>
      <c r="B16" s="22"/>
      <c r="C16" s="22"/>
      <c r="D16" s="22"/>
      <c r="E16" s="22"/>
      <c r="F16" s="22"/>
      <c r="G16" s="22"/>
      <c r="H16" s="2">
        <f>13751470.77/3183</f>
        <v>4320.2861357210177</v>
      </c>
    </row>
    <row r="17" spans="1:8" x14ac:dyDescent="0.25">
      <c r="A17" s="22" t="s">
        <v>9</v>
      </c>
      <c r="B17" s="22"/>
      <c r="C17" s="22"/>
      <c r="D17" s="22"/>
      <c r="E17" s="22"/>
      <c r="F17" s="22"/>
      <c r="G17" s="22"/>
      <c r="H17" s="2">
        <v>4952.09</v>
      </c>
    </row>
    <row r="18" spans="1:8" x14ac:dyDescent="0.25">
      <c r="A18" s="22" t="s">
        <v>35</v>
      </c>
      <c r="B18" s="22"/>
      <c r="C18" s="22"/>
      <c r="D18" s="22"/>
      <c r="E18" s="22"/>
      <c r="F18" s="22"/>
      <c r="G18" s="22"/>
      <c r="H18" s="3">
        <f>17042843.91/3060</f>
        <v>5569.5568333333331</v>
      </c>
    </row>
    <row r="19" spans="1:8" x14ac:dyDescent="0.25">
      <c r="A19" s="22" t="s">
        <v>49</v>
      </c>
      <c r="B19" s="22"/>
      <c r="C19" s="22"/>
      <c r="D19" s="22"/>
      <c r="E19" s="22"/>
      <c r="F19" s="22"/>
      <c r="G19" s="22"/>
      <c r="H19" s="3">
        <f>4689.14</f>
        <v>4689.1400000000003</v>
      </c>
    </row>
    <row r="20" spans="1:8" x14ac:dyDescent="0.25">
      <c r="A20" s="22" t="s">
        <v>60</v>
      </c>
      <c r="B20" s="22"/>
      <c r="C20" s="22"/>
      <c r="D20" s="22"/>
      <c r="E20" s="22"/>
      <c r="F20" s="22"/>
      <c r="G20" s="22"/>
      <c r="H20" s="3">
        <v>5135.7906187500002</v>
      </c>
    </row>
    <row r="21" spans="1:8" x14ac:dyDescent="0.25">
      <c r="A21" s="22" t="s">
        <v>70</v>
      </c>
      <c r="B21" s="22"/>
      <c r="C21" s="22"/>
      <c r="D21" s="22"/>
      <c r="E21" s="22"/>
      <c r="F21" s="22"/>
      <c r="G21" s="22"/>
      <c r="H21" s="3">
        <v>5238.1899999999996</v>
      </c>
    </row>
    <row r="22" spans="1:8" x14ac:dyDescent="0.25">
      <c r="H22" s="2"/>
    </row>
    <row r="23" spans="1:8" x14ac:dyDescent="0.25">
      <c r="A23" s="22" t="s">
        <v>36</v>
      </c>
      <c r="B23" s="22"/>
      <c r="C23" s="22"/>
      <c r="D23" s="22"/>
      <c r="E23" s="22"/>
      <c r="F23" s="22"/>
      <c r="G23" s="22"/>
      <c r="H23" s="2">
        <f>10570543.25/227</f>
        <v>46566.269823788549</v>
      </c>
    </row>
    <row r="24" spans="1:8" x14ac:dyDescent="0.25">
      <c r="A24" s="22" t="s">
        <v>37</v>
      </c>
      <c r="B24" s="22"/>
      <c r="C24" s="22"/>
      <c r="D24" s="22"/>
      <c r="E24" s="22"/>
      <c r="F24" s="22"/>
      <c r="G24" s="22"/>
      <c r="H24" s="2">
        <f>10088927/213</f>
        <v>47365.854460093899</v>
      </c>
    </row>
    <row r="25" spans="1:8" x14ac:dyDescent="0.25">
      <c r="A25" s="22" t="s">
        <v>38</v>
      </c>
      <c r="B25" s="22"/>
      <c r="C25" s="22"/>
      <c r="D25" s="22"/>
      <c r="E25" s="22"/>
      <c r="F25" s="22"/>
      <c r="G25" s="22"/>
      <c r="H25" s="3">
        <v>40307.910000000003</v>
      </c>
    </row>
    <row r="26" spans="1:8" x14ac:dyDescent="0.25">
      <c r="A26" s="22" t="s">
        <v>39</v>
      </c>
      <c r="B26" s="22"/>
      <c r="C26" s="22"/>
      <c r="D26" s="22"/>
      <c r="E26" s="22"/>
      <c r="F26" s="22"/>
      <c r="G26" s="22"/>
      <c r="H26" s="3">
        <f>5570036.44/209</f>
        <v>26650.892057416269</v>
      </c>
    </row>
    <row r="27" spans="1:8" x14ac:dyDescent="0.25">
      <c r="A27" s="22" t="s">
        <v>40</v>
      </c>
      <c r="B27" s="22"/>
      <c r="C27" s="22"/>
      <c r="D27" s="22"/>
      <c r="E27" s="22"/>
      <c r="F27" s="22"/>
      <c r="G27" s="22"/>
      <c r="H27" s="3">
        <f>4273428.68/204</f>
        <v>20948.179803921568</v>
      </c>
    </row>
    <row r="28" spans="1:8" x14ac:dyDescent="0.25">
      <c r="A28" s="22" t="s">
        <v>57</v>
      </c>
      <c r="B28" s="22"/>
      <c r="C28" s="22"/>
      <c r="D28" s="22"/>
      <c r="E28" s="22"/>
      <c r="F28" s="22"/>
      <c r="G28" s="22"/>
      <c r="H28" s="3" t="s">
        <v>50</v>
      </c>
    </row>
    <row r="29" spans="1:8" x14ac:dyDescent="0.25">
      <c r="A29" s="22" t="s">
        <v>61</v>
      </c>
      <c r="B29" s="22"/>
      <c r="C29" s="22"/>
      <c r="D29" s="22"/>
      <c r="E29" s="22"/>
      <c r="F29" s="22"/>
      <c r="G29" s="22"/>
      <c r="H29" s="3">
        <v>26605.97</v>
      </c>
    </row>
    <row r="30" spans="1:8" x14ac:dyDescent="0.25">
      <c r="A30" s="22" t="s">
        <v>63</v>
      </c>
      <c r="B30" s="22"/>
      <c r="C30" s="22"/>
      <c r="D30" s="22"/>
      <c r="E30" s="22"/>
      <c r="F30" s="22"/>
      <c r="G30" s="22"/>
      <c r="H30" s="3" t="s">
        <v>64</v>
      </c>
    </row>
    <row r="31" spans="1:8" x14ac:dyDescent="0.25">
      <c r="A31" s="22" t="s">
        <v>68</v>
      </c>
      <c r="B31" s="22"/>
      <c r="C31" s="22"/>
      <c r="D31" s="22"/>
      <c r="E31" s="22"/>
      <c r="F31" s="22"/>
      <c r="G31" s="22"/>
      <c r="H31" s="3" t="s">
        <v>64</v>
      </c>
    </row>
    <row r="32" spans="1:8" x14ac:dyDescent="0.25">
      <c r="A32" s="20"/>
      <c r="B32" s="20"/>
      <c r="C32" s="20"/>
      <c r="D32" s="20"/>
      <c r="E32" s="20"/>
      <c r="F32" s="20"/>
      <c r="G32" s="20"/>
      <c r="H32" s="3"/>
    </row>
    <row r="33" spans="1:8" x14ac:dyDescent="0.25">
      <c r="A33" t="s">
        <v>62</v>
      </c>
      <c r="H33" s="3"/>
    </row>
    <row r="34" spans="1:8" x14ac:dyDescent="0.25">
      <c r="A34" t="s">
        <v>73</v>
      </c>
      <c r="H34" s="3"/>
    </row>
    <row r="35" spans="1:8" x14ac:dyDescent="0.25">
      <c r="A35" t="s">
        <v>74</v>
      </c>
    </row>
    <row r="36" spans="1:8" x14ac:dyDescent="0.25">
      <c r="A36" t="s">
        <v>10</v>
      </c>
    </row>
    <row r="40" spans="1:8" ht="15.75" x14ac:dyDescent="0.25">
      <c r="A40" s="1" t="s">
        <v>11</v>
      </c>
    </row>
    <row r="41" spans="1:8" ht="15.75" x14ac:dyDescent="0.25">
      <c r="B41" s="1" t="s">
        <v>12</v>
      </c>
    </row>
    <row r="43" spans="1:8" x14ac:dyDescent="0.25">
      <c r="A43" s="4" t="s">
        <v>13</v>
      </c>
      <c r="B43" s="5"/>
    </row>
    <row r="45" spans="1:8" x14ac:dyDescent="0.25">
      <c r="A45" s="6" t="s">
        <v>14</v>
      </c>
      <c r="B45" s="6" t="s">
        <v>15</v>
      </c>
      <c r="C45" s="6" t="s">
        <v>16</v>
      </c>
    </row>
    <row r="46" spans="1:8" x14ac:dyDescent="0.25">
      <c r="A46" s="7">
        <f>1353-80</f>
        <v>1273</v>
      </c>
      <c r="B46" s="7">
        <v>100</v>
      </c>
      <c r="C46" s="8">
        <v>1726475.2</v>
      </c>
    </row>
    <row r="47" spans="1:8" x14ac:dyDescent="0.25">
      <c r="A47" s="7">
        <v>0</v>
      </c>
      <c r="B47" s="7">
        <v>90</v>
      </c>
      <c r="C47" s="8">
        <v>0</v>
      </c>
    </row>
    <row r="48" spans="1:8" x14ac:dyDescent="0.25">
      <c r="A48" s="7">
        <v>0</v>
      </c>
      <c r="B48" s="7">
        <v>80</v>
      </c>
      <c r="C48" s="8">
        <v>0</v>
      </c>
    </row>
    <row r="49" spans="1:3" x14ac:dyDescent="0.25">
      <c r="A49" s="7">
        <v>0</v>
      </c>
      <c r="B49" s="7">
        <v>70</v>
      </c>
      <c r="C49" s="8">
        <v>0</v>
      </c>
    </row>
    <row r="50" spans="1:3" x14ac:dyDescent="0.25">
      <c r="A50" s="7">
        <v>0</v>
      </c>
      <c r="B50" s="9">
        <v>50</v>
      </c>
      <c r="C50" s="8">
        <v>0</v>
      </c>
    </row>
    <row r="53" spans="1:3" x14ac:dyDescent="0.25">
      <c r="A53" s="4" t="s">
        <v>17</v>
      </c>
      <c r="B53" s="5"/>
    </row>
    <row r="55" spans="1:3" x14ac:dyDescent="0.25">
      <c r="A55" s="6" t="s">
        <v>14</v>
      </c>
      <c r="B55" s="6" t="s">
        <v>15</v>
      </c>
      <c r="C55" s="6" t="s">
        <v>16</v>
      </c>
    </row>
    <row r="56" spans="1:3" x14ac:dyDescent="0.25">
      <c r="A56" s="7">
        <v>1138</v>
      </c>
      <c r="B56" s="7">
        <v>100</v>
      </c>
      <c r="C56" s="8">
        <v>1439843.12</v>
      </c>
    </row>
    <row r="57" spans="1:3" x14ac:dyDescent="0.25">
      <c r="A57" s="7">
        <v>66</v>
      </c>
      <c r="B57" s="7">
        <v>90</v>
      </c>
      <c r="C57" s="8">
        <v>83505.84</v>
      </c>
    </row>
    <row r="58" spans="1:3" x14ac:dyDescent="0.25">
      <c r="A58" s="7">
        <v>139</v>
      </c>
      <c r="B58" s="7">
        <v>80</v>
      </c>
      <c r="C58" s="8">
        <v>175868.36</v>
      </c>
    </row>
    <row r="59" spans="1:3" x14ac:dyDescent="0.25">
      <c r="A59" s="7">
        <v>0</v>
      </c>
      <c r="B59" s="7">
        <v>70</v>
      </c>
      <c r="C59" s="8">
        <v>0</v>
      </c>
    </row>
    <row r="60" spans="1:3" x14ac:dyDescent="0.25">
      <c r="A60" s="7">
        <v>0</v>
      </c>
      <c r="B60" s="9">
        <v>50</v>
      </c>
      <c r="C60" s="8">
        <v>0</v>
      </c>
    </row>
    <row r="63" spans="1:3" x14ac:dyDescent="0.25">
      <c r="A63" s="4" t="s">
        <v>18</v>
      </c>
      <c r="B63" s="5"/>
    </row>
    <row r="65" spans="1:3" x14ac:dyDescent="0.25">
      <c r="A65" s="6" t="s">
        <v>14</v>
      </c>
      <c r="B65" s="6" t="s">
        <v>15</v>
      </c>
      <c r="C65" s="6" t="s">
        <v>16</v>
      </c>
    </row>
    <row r="66" spans="1:3" x14ac:dyDescent="0.25">
      <c r="A66" s="7">
        <v>1122</v>
      </c>
      <c r="B66" s="7">
        <v>100</v>
      </c>
      <c r="C66" s="8">
        <v>1430314.38</v>
      </c>
    </row>
    <row r="67" spans="1:3" x14ac:dyDescent="0.25">
      <c r="A67" s="7">
        <v>87</v>
      </c>
      <c r="B67" s="7">
        <v>90</v>
      </c>
      <c r="C67" s="8">
        <v>110906.73</v>
      </c>
    </row>
    <row r="68" spans="1:3" x14ac:dyDescent="0.25">
      <c r="A68" s="7">
        <v>166</v>
      </c>
      <c r="B68" s="7">
        <v>80</v>
      </c>
      <c r="C68" s="8">
        <v>211615.14</v>
      </c>
    </row>
    <row r="69" spans="1:3" x14ac:dyDescent="0.25">
      <c r="A69" s="7">
        <v>0</v>
      </c>
      <c r="B69" s="7">
        <v>70</v>
      </c>
      <c r="C69" s="8">
        <v>0</v>
      </c>
    </row>
    <row r="70" spans="1:3" x14ac:dyDescent="0.25">
      <c r="A70" s="7">
        <v>0</v>
      </c>
      <c r="B70" s="9">
        <v>50</v>
      </c>
      <c r="C70" s="8">
        <v>0</v>
      </c>
    </row>
    <row r="71" spans="1:3" x14ac:dyDescent="0.25">
      <c r="A71" s="10"/>
      <c r="B71" s="11"/>
      <c r="C71" s="12"/>
    </row>
    <row r="72" spans="1:3" x14ac:dyDescent="0.25">
      <c r="A72" s="10"/>
      <c r="B72" s="11"/>
      <c r="C72" s="12"/>
    </row>
    <row r="73" spans="1:3" x14ac:dyDescent="0.25">
      <c r="A73" s="4" t="s">
        <v>19</v>
      </c>
      <c r="B73" s="5"/>
    </row>
    <row r="75" spans="1:3" x14ac:dyDescent="0.25">
      <c r="A75" s="6" t="s">
        <v>14</v>
      </c>
      <c r="B75" s="6" t="s">
        <v>15</v>
      </c>
      <c r="C75" s="6" t="s">
        <v>16</v>
      </c>
    </row>
    <row r="76" spans="1:3" x14ac:dyDescent="0.25">
      <c r="A76" s="7">
        <v>1105</v>
      </c>
      <c r="B76" s="7">
        <v>100</v>
      </c>
      <c r="C76" s="8">
        <v>2008623</v>
      </c>
    </row>
    <row r="77" spans="1:3" x14ac:dyDescent="0.25">
      <c r="A77" s="7">
        <v>65</v>
      </c>
      <c r="B77" s="7">
        <v>90</v>
      </c>
      <c r="C77" s="8">
        <v>118154</v>
      </c>
    </row>
    <row r="78" spans="1:3" x14ac:dyDescent="0.25">
      <c r="A78" s="7">
        <v>130</v>
      </c>
      <c r="B78" s="7">
        <v>80</v>
      </c>
      <c r="C78" s="8">
        <v>236308.69</v>
      </c>
    </row>
    <row r="79" spans="1:3" x14ac:dyDescent="0.25">
      <c r="A79" s="7"/>
      <c r="B79" s="7"/>
      <c r="C79" s="8"/>
    </row>
    <row r="80" spans="1:3" x14ac:dyDescent="0.25">
      <c r="A80" s="7"/>
      <c r="B80" s="9"/>
      <c r="C80" s="8"/>
    </row>
    <row r="81" spans="1:3" x14ac:dyDescent="0.25">
      <c r="A81" s="10"/>
      <c r="B81" s="11"/>
      <c r="C81" s="12"/>
    </row>
    <row r="82" spans="1:3" x14ac:dyDescent="0.25">
      <c r="A82" s="4" t="s">
        <v>51</v>
      </c>
      <c r="B82" s="5"/>
    </row>
    <row r="84" spans="1:3" x14ac:dyDescent="0.25">
      <c r="A84" s="6" t="s">
        <v>14</v>
      </c>
      <c r="B84" s="6" t="s">
        <v>15</v>
      </c>
      <c r="C84" s="6" t="s">
        <v>16</v>
      </c>
    </row>
    <row r="85" spans="1:3" x14ac:dyDescent="0.25">
      <c r="A85" s="7">
        <v>1050</v>
      </c>
      <c r="B85" s="7" t="s">
        <v>41</v>
      </c>
      <c r="C85" s="13">
        <f>2311556.65/1281*1081</f>
        <v>1950657.875604996</v>
      </c>
    </row>
    <row r="86" spans="1:3" x14ac:dyDescent="0.25">
      <c r="A86" s="7">
        <v>100</v>
      </c>
      <c r="B86" s="7" t="s">
        <v>43</v>
      </c>
      <c r="C86" s="13">
        <f>2311556.65/1281*A86</f>
        <v>180449.38719750193</v>
      </c>
    </row>
    <row r="87" spans="1:3" x14ac:dyDescent="0.25">
      <c r="A87" s="7">
        <v>55</v>
      </c>
      <c r="B87" s="7" t="s">
        <v>44</v>
      </c>
      <c r="C87" s="13">
        <f t="shared" ref="C87:C88" si="0">2311556.65/1281*A87</f>
        <v>99247.162958626068</v>
      </c>
    </row>
    <row r="88" spans="1:3" x14ac:dyDescent="0.25">
      <c r="A88" s="7">
        <v>45</v>
      </c>
      <c r="B88" s="7" t="s">
        <v>45</v>
      </c>
      <c r="C88" s="13">
        <f t="shared" si="0"/>
        <v>81202.224238875875</v>
      </c>
    </row>
    <row r="89" spans="1:3" x14ac:dyDescent="0.25">
      <c r="A89" s="14">
        <v>31</v>
      </c>
      <c r="B89" s="7" t="s">
        <v>46</v>
      </c>
      <c r="C89" s="13">
        <v>0</v>
      </c>
    </row>
    <row r="90" spans="1:3" x14ac:dyDescent="0.25">
      <c r="A90" s="15"/>
      <c r="B90" s="10"/>
      <c r="C90" s="16"/>
    </row>
    <row r="91" spans="1:3" x14ac:dyDescent="0.25">
      <c r="A91" s="15"/>
      <c r="B91" s="10"/>
      <c r="C91" s="16"/>
    </row>
    <row r="92" spans="1:3" x14ac:dyDescent="0.25">
      <c r="A92" s="4" t="s">
        <v>56</v>
      </c>
      <c r="B92" s="5"/>
    </row>
    <row r="94" spans="1:3" x14ac:dyDescent="0.25">
      <c r="A94" s="6" t="s">
        <v>14</v>
      </c>
      <c r="B94" s="6" t="s">
        <v>15</v>
      </c>
      <c r="C94" s="6" t="s">
        <v>16</v>
      </c>
    </row>
    <row r="95" spans="1:3" x14ac:dyDescent="0.25">
      <c r="A95" s="7">
        <v>1222</v>
      </c>
      <c r="B95" s="7" t="s">
        <v>41</v>
      </c>
      <c r="C95" s="13">
        <v>2263892.19</v>
      </c>
    </row>
    <row r="96" spans="1:3" x14ac:dyDescent="0.25">
      <c r="A96" s="7">
        <v>5</v>
      </c>
      <c r="B96" s="7" t="s">
        <v>52</v>
      </c>
      <c r="C96" s="13">
        <v>6273</v>
      </c>
    </row>
    <row r="97" spans="1:6" x14ac:dyDescent="0.25">
      <c r="A97" s="7">
        <v>1</v>
      </c>
      <c r="B97" s="7" t="s">
        <v>53</v>
      </c>
      <c r="C97" s="13">
        <v>982.46</v>
      </c>
    </row>
    <row r="98" spans="1:6" x14ac:dyDescent="0.25">
      <c r="A98" s="7"/>
      <c r="B98" s="7" t="s">
        <v>54</v>
      </c>
      <c r="C98" s="13">
        <f t="shared" ref="C98" si="1">2311556.65/1281*A98</f>
        <v>0</v>
      </c>
    </row>
    <row r="99" spans="1:6" x14ac:dyDescent="0.25">
      <c r="A99" s="10"/>
      <c r="B99" s="10"/>
      <c r="C99" s="16"/>
    </row>
    <row r="100" spans="1:6" x14ac:dyDescent="0.25">
      <c r="A100" s="4" t="s">
        <v>65</v>
      </c>
      <c r="B100" s="5"/>
    </row>
    <row r="102" spans="1:6" x14ac:dyDescent="0.25">
      <c r="A102" s="6" t="s">
        <v>14</v>
      </c>
      <c r="B102" s="6" t="s">
        <v>15</v>
      </c>
      <c r="C102" s="6" t="s">
        <v>16</v>
      </c>
    </row>
    <row r="103" spans="1:6" x14ac:dyDescent="0.25">
      <c r="A103" s="7">
        <v>1164</v>
      </c>
      <c r="B103" s="7" t="s">
        <v>41</v>
      </c>
      <c r="C103" s="13">
        <v>2467628.5</v>
      </c>
    </row>
    <row r="104" spans="1:6" x14ac:dyDescent="0.25">
      <c r="A104" s="7">
        <v>1</v>
      </c>
      <c r="B104" s="7" t="s">
        <v>52</v>
      </c>
      <c r="C104" s="13">
        <v>2237.29</v>
      </c>
    </row>
    <row r="105" spans="1:6" x14ac:dyDescent="0.25">
      <c r="A105" s="7">
        <v>0</v>
      </c>
      <c r="B105" s="7" t="s">
        <v>53</v>
      </c>
      <c r="C105" s="13">
        <v>0</v>
      </c>
    </row>
    <row r="106" spans="1:6" x14ac:dyDescent="0.25">
      <c r="A106" s="7"/>
      <c r="B106" s="7" t="s">
        <v>54</v>
      </c>
      <c r="C106" s="13">
        <f t="shared" ref="C106" si="2">2311556.65/1281*A106</f>
        <v>0</v>
      </c>
    </row>
    <row r="107" spans="1:6" x14ac:dyDescent="0.25">
      <c r="A107" s="10"/>
      <c r="B107" s="10"/>
      <c r="C107" s="16"/>
    </row>
    <row r="108" spans="1:6" x14ac:dyDescent="0.25">
      <c r="A108" s="4" t="s">
        <v>71</v>
      </c>
      <c r="B108" s="5"/>
    </row>
    <row r="110" spans="1:6" x14ac:dyDescent="0.25">
      <c r="A110" s="6" t="s">
        <v>14</v>
      </c>
      <c r="B110" s="6" t="s">
        <v>15</v>
      </c>
      <c r="C110" s="6" t="s">
        <v>16</v>
      </c>
    </row>
    <row r="111" spans="1:6" x14ac:dyDescent="0.25">
      <c r="A111" s="7">
        <v>1014</v>
      </c>
      <c r="B111" s="7" t="s">
        <v>41</v>
      </c>
      <c r="C111" s="13">
        <f>(2184.69*1014)+6549.78</f>
        <v>2221825.44</v>
      </c>
    </row>
    <row r="112" spans="1:6" x14ac:dyDescent="0.25">
      <c r="A112" s="7">
        <v>10</v>
      </c>
      <c r="B112" s="7" t="s">
        <v>52</v>
      </c>
      <c r="C112" s="13">
        <f>2184.69*10</f>
        <v>21846.9</v>
      </c>
      <c r="D112" s="21"/>
      <c r="E112" s="23"/>
      <c r="F112" s="21"/>
    </row>
    <row r="113" spans="1:3" x14ac:dyDescent="0.25">
      <c r="A113" s="7">
        <v>0</v>
      </c>
      <c r="B113" s="7" t="s">
        <v>53</v>
      </c>
      <c r="C113" s="13">
        <v>0</v>
      </c>
    </row>
    <row r="114" spans="1:3" x14ac:dyDescent="0.25">
      <c r="A114" s="7"/>
      <c r="B114" s="7" t="s">
        <v>54</v>
      </c>
      <c r="C114" s="13">
        <f t="shared" ref="C114" si="3">2311556.65/1281*A114</f>
        <v>0</v>
      </c>
    </row>
    <row r="115" spans="1:3" x14ac:dyDescent="0.25">
      <c r="A115" s="10"/>
      <c r="B115" s="10"/>
      <c r="C115" s="16"/>
    </row>
    <row r="116" spans="1:3" x14ac:dyDescent="0.25">
      <c r="A116" s="10"/>
      <c r="B116" s="11"/>
      <c r="C116" s="12"/>
    </row>
    <row r="118" spans="1:3" x14ac:dyDescent="0.25">
      <c r="A118" s="4" t="s">
        <v>20</v>
      </c>
      <c r="B118" s="5"/>
    </row>
    <row r="120" spans="1:3" x14ac:dyDescent="0.25">
      <c r="A120" s="6" t="s">
        <v>14</v>
      </c>
      <c r="B120" s="6" t="s">
        <v>15</v>
      </c>
      <c r="C120" s="6" t="s">
        <v>16</v>
      </c>
    </row>
    <row r="121" spans="1:3" x14ac:dyDescent="0.25">
      <c r="A121" s="7">
        <f>+(3058+3042)/2</f>
        <v>3050</v>
      </c>
      <c r="B121" s="7" t="s">
        <v>21</v>
      </c>
      <c r="C121" s="13">
        <v>10246040.810000001</v>
      </c>
    </row>
    <row r="122" spans="1:3" x14ac:dyDescent="0.25">
      <c r="A122" s="7">
        <f>+(16+6)/2</f>
        <v>11</v>
      </c>
      <c r="B122" s="7" t="s">
        <v>22</v>
      </c>
      <c r="C122" s="13">
        <f>3450*0.8*A122</f>
        <v>30360</v>
      </c>
    </row>
    <row r="123" spans="1:3" x14ac:dyDescent="0.25">
      <c r="A123" s="7">
        <f>+(8+6)/2</f>
        <v>7</v>
      </c>
      <c r="B123" s="7" t="s">
        <v>23</v>
      </c>
      <c r="C123" s="13">
        <f>3450*0.6*A123</f>
        <v>14490</v>
      </c>
    </row>
    <row r="124" spans="1:3" x14ac:dyDescent="0.25">
      <c r="A124" s="7">
        <f>+(38+32)/2</f>
        <v>35</v>
      </c>
      <c r="B124" s="7" t="s">
        <v>24</v>
      </c>
      <c r="C124" s="13">
        <v>0</v>
      </c>
    </row>
    <row r="127" spans="1:3" x14ac:dyDescent="0.25">
      <c r="A127" s="4" t="s">
        <v>25</v>
      </c>
      <c r="B127" s="5"/>
    </row>
    <row r="129" spans="1:3" x14ac:dyDescent="0.25">
      <c r="A129" s="6" t="s">
        <v>14</v>
      </c>
      <c r="B129" s="6" t="s">
        <v>15</v>
      </c>
      <c r="C129" s="6" t="s">
        <v>16</v>
      </c>
    </row>
    <row r="130" spans="1:3" x14ac:dyDescent="0.25">
      <c r="A130" s="7">
        <f>+(2943+2869)/2</f>
        <v>2906</v>
      </c>
      <c r="B130" s="7" t="s">
        <v>21</v>
      </c>
      <c r="C130" s="13">
        <v>10247038.396</v>
      </c>
    </row>
    <row r="131" spans="1:3" x14ac:dyDescent="0.25">
      <c r="A131" s="14">
        <f>+(5+10)/2</f>
        <v>7.5</v>
      </c>
      <c r="B131" s="7" t="s">
        <v>22</v>
      </c>
      <c r="C131" s="13">
        <v>26446.245000000003</v>
      </c>
    </row>
    <row r="132" spans="1:3" x14ac:dyDescent="0.25">
      <c r="A132" s="14">
        <f>+(2+3)/2</f>
        <v>2.5</v>
      </c>
      <c r="B132" s="7" t="s">
        <v>23</v>
      </c>
      <c r="C132" s="13">
        <v>8815.4150000000009</v>
      </c>
    </row>
    <row r="133" spans="1:3" x14ac:dyDescent="0.25">
      <c r="A133" s="7">
        <f>+(31+37)/2</f>
        <v>34</v>
      </c>
      <c r="B133" s="7" t="s">
        <v>24</v>
      </c>
      <c r="C133" s="13">
        <v>0</v>
      </c>
    </row>
    <row r="136" spans="1:3" x14ac:dyDescent="0.25">
      <c r="A136" s="4" t="s">
        <v>26</v>
      </c>
      <c r="B136" s="5"/>
    </row>
    <row r="138" spans="1:3" x14ac:dyDescent="0.25">
      <c r="A138" s="6" t="s">
        <v>14</v>
      </c>
      <c r="B138" s="6" t="s">
        <v>15</v>
      </c>
      <c r="C138" s="6" t="s">
        <v>16</v>
      </c>
    </row>
    <row r="139" spans="1:3" x14ac:dyDescent="0.25">
      <c r="A139" s="7">
        <f>+(3128+3160)/2</f>
        <v>3144</v>
      </c>
      <c r="B139" s="7" t="s">
        <v>21</v>
      </c>
      <c r="C139" s="13">
        <v>13712219.592</v>
      </c>
    </row>
    <row r="140" spans="1:3" x14ac:dyDescent="0.25">
      <c r="A140" s="7">
        <f>+(8+6)/2</f>
        <v>7</v>
      </c>
      <c r="B140" s="7" t="s">
        <v>22</v>
      </c>
      <c r="C140" s="13">
        <v>30529.751</v>
      </c>
    </row>
    <row r="141" spans="1:3" x14ac:dyDescent="0.25">
      <c r="A141" s="7">
        <f>+(1+3)/2</f>
        <v>2</v>
      </c>
      <c r="B141" s="7" t="s">
        <v>23</v>
      </c>
      <c r="C141" s="13">
        <v>8722.7860000000001</v>
      </c>
    </row>
    <row r="142" spans="1:3" x14ac:dyDescent="0.25">
      <c r="A142" s="14">
        <f>+(32+27)/2</f>
        <v>29.5</v>
      </c>
      <c r="B142" s="7" t="s">
        <v>24</v>
      </c>
      <c r="C142" s="13">
        <v>0</v>
      </c>
    </row>
    <row r="143" spans="1:3" x14ac:dyDescent="0.25">
      <c r="A143" s="15"/>
      <c r="B143" s="10"/>
      <c r="C143" s="16"/>
    </row>
    <row r="144" spans="1:3" x14ac:dyDescent="0.25">
      <c r="A144" s="15"/>
      <c r="B144" s="10"/>
      <c r="C144" s="16"/>
    </row>
    <row r="145" spans="1:3" x14ac:dyDescent="0.25">
      <c r="A145" s="4" t="s">
        <v>27</v>
      </c>
      <c r="B145" s="5"/>
    </row>
    <row r="147" spans="1:3" x14ac:dyDescent="0.25">
      <c r="A147" s="6" t="s">
        <v>14</v>
      </c>
      <c r="B147" s="6" t="s">
        <v>15</v>
      </c>
      <c r="C147" s="6" t="s">
        <v>16</v>
      </c>
    </row>
    <row r="148" spans="1:3" x14ac:dyDescent="0.25">
      <c r="A148" s="7">
        <v>3060</v>
      </c>
      <c r="B148" s="7" t="s">
        <v>21</v>
      </c>
      <c r="C148" s="13">
        <v>15351493</v>
      </c>
    </row>
    <row r="149" spans="1:3" x14ac:dyDescent="0.25">
      <c r="A149" s="7">
        <v>35</v>
      </c>
      <c r="B149" s="7" t="s">
        <v>22</v>
      </c>
      <c r="C149" s="13">
        <v>173323</v>
      </c>
    </row>
    <row r="150" spans="1:3" x14ac:dyDescent="0.25">
      <c r="A150" s="7">
        <v>5</v>
      </c>
      <c r="B150" s="7" t="s">
        <v>23</v>
      </c>
      <c r="C150" s="13">
        <v>24760.45</v>
      </c>
    </row>
    <row r="151" spans="1:3" x14ac:dyDescent="0.25">
      <c r="A151" s="14">
        <v>40</v>
      </c>
      <c r="B151" s="7" t="s">
        <v>24</v>
      </c>
      <c r="C151" s="13"/>
    </row>
    <row r="153" spans="1:3" x14ac:dyDescent="0.25">
      <c r="A153" s="4" t="s">
        <v>42</v>
      </c>
      <c r="B153" s="5"/>
    </row>
    <row r="155" spans="1:3" x14ac:dyDescent="0.25">
      <c r="A155" s="6" t="s">
        <v>14</v>
      </c>
      <c r="B155" s="6" t="s">
        <v>15</v>
      </c>
      <c r="C155" s="6" t="s">
        <v>16</v>
      </c>
    </row>
    <row r="156" spans="1:3" x14ac:dyDescent="0.25">
      <c r="A156" s="7">
        <f>2850</f>
        <v>2850</v>
      </c>
      <c r="B156" s="7" t="s">
        <v>41</v>
      </c>
      <c r="C156" s="13">
        <v>16068171.464166665</v>
      </c>
    </row>
    <row r="157" spans="1:3" x14ac:dyDescent="0.25">
      <c r="A157" s="7">
        <v>80</v>
      </c>
      <c r="B157" s="7" t="s">
        <v>43</v>
      </c>
      <c r="C157" s="13">
        <v>445564.54666666663</v>
      </c>
    </row>
    <row r="158" spans="1:3" x14ac:dyDescent="0.25">
      <c r="A158" s="7">
        <v>50</v>
      </c>
      <c r="B158" s="7" t="s">
        <v>44</v>
      </c>
      <c r="C158" s="13">
        <v>278477.84166666667</v>
      </c>
    </row>
    <row r="159" spans="1:3" x14ac:dyDescent="0.25">
      <c r="A159" s="7">
        <v>45</v>
      </c>
      <c r="B159" s="7" t="s">
        <v>45</v>
      </c>
      <c r="C159" s="13">
        <v>250630.0575</v>
      </c>
    </row>
    <row r="160" spans="1:3" x14ac:dyDescent="0.25">
      <c r="A160" s="14">
        <v>35</v>
      </c>
      <c r="B160" s="7" t="s">
        <v>46</v>
      </c>
      <c r="C160" s="13">
        <v>0</v>
      </c>
    </row>
    <row r="161" spans="1:3" x14ac:dyDescent="0.25">
      <c r="A161" s="15"/>
      <c r="B161" s="10"/>
      <c r="C161" s="16"/>
    </row>
    <row r="162" spans="1:3" x14ac:dyDescent="0.25">
      <c r="A162" s="15"/>
      <c r="B162" s="10"/>
      <c r="C162" s="16"/>
    </row>
    <row r="163" spans="1:3" x14ac:dyDescent="0.25">
      <c r="A163" s="4" t="s">
        <v>55</v>
      </c>
      <c r="B163" s="5"/>
    </row>
    <row r="165" spans="1:3" x14ac:dyDescent="0.25">
      <c r="A165" s="6" t="s">
        <v>14</v>
      </c>
      <c r="B165" s="6" t="s">
        <v>15</v>
      </c>
      <c r="C165" s="6" t="s">
        <v>16</v>
      </c>
    </row>
    <row r="166" spans="1:3" x14ac:dyDescent="0.25">
      <c r="A166" s="7">
        <f>3177+147</f>
        <v>3324</v>
      </c>
      <c r="B166" s="7" t="s">
        <v>41</v>
      </c>
      <c r="C166" s="13">
        <f>14914098+711054</f>
        <v>15625152</v>
      </c>
    </row>
    <row r="167" spans="1:3" x14ac:dyDescent="0.25">
      <c r="A167" s="7">
        <v>88</v>
      </c>
      <c r="B167" s="7" t="s">
        <v>52</v>
      </c>
      <c r="C167" s="13">
        <f>266392-6000</f>
        <v>260392</v>
      </c>
    </row>
    <row r="168" spans="1:3" x14ac:dyDescent="0.25">
      <c r="A168" s="7">
        <v>2</v>
      </c>
      <c r="B168" s="7" t="s">
        <v>53</v>
      </c>
      <c r="C168" s="13">
        <v>6000</v>
      </c>
    </row>
    <row r="169" spans="1:3" x14ac:dyDescent="0.25">
      <c r="A169" s="7"/>
      <c r="B169" s="7" t="s">
        <v>54</v>
      </c>
      <c r="C169" s="13">
        <v>0</v>
      </c>
    </row>
    <row r="170" spans="1:3" x14ac:dyDescent="0.25">
      <c r="A170" s="14"/>
      <c r="B170" s="7"/>
      <c r="C170" s="13"/>
    </row>
    <row r="172" spans="1:3" x14ac:dyDescent="0.25">
      <c r="A172" s="4" t="s">
        <v>66</v>
      </c>
      <c r="B172" s="5"/>
    </row>
    <row r="174" spans="1:3" x14ac:dyDescent="0.25">
      <c r="A174" s="6" t="s">
        <v>14</v>
      </c>
      <c r="B174" s="6" t="s">
        <v>15</v>
      </c>
      <c r="C174" s="6" t="s">
        <v>16</v>
      </c>
    </row>
    <row r="175" spans="1:3" x14ac:dyDescent="0.25">
      <c r="A175" s="7">
        <v>3194</v>
      </c>
      <c r="B175" s="7" t="s">
        <v>41</v>
      </c>
      <c r="C175" s="13">
        <v>16418023.950000001</v>
      </c>
    </row>
    <row r="176" spans="1:3" x14ac:dyDescent="0.25">
      <c r="A176" s="7">
        <v>4</v>
      </c>
      <c r="B176" s="7" t="s">
        <v>52</v>
      </c>
      <c r="C176" s="13">
        <v>10330.959999999999</v>
      </c>
    </row>
    <row r="177" spans="1:4" x14ac:dyDescent="0.25">
      <c r="A177" s="7">
        <v>2</v>
      </c>
      <c r="B177" s="7" t="s">
        <v>53</v>
      </c>
      <c r="C177" s="13">
        <v>6175.07</v>
      </c>
      <c r="D177" s="21"/>
    </row>
    <row r="178" spans="1:4" x14ac:dyDescent="0.25">
      <c r="A178" s="7"/>
      <c r="B178" s="7" t="s">
        <v>54</v>
      </c>
      <c r="C178" s="13">
        <v>0</v>
      </c>
    </row>
    <row r="179" spans="1:4" x14ac:dyDescent="0.25">
      <c r="A179" s="14"/>
      <c r="B179" s="7"/>
      <c r="C179" s="13"/>
    </row>
    <row r="180" spans="1:4" x14ac:dyDescent="0.25">
      <c r="A180" s="15"/>
      <c r="B180" s="10"/>
      <c r="C180" s="16"/>
    </row>
    <row r="181" spans="1:4" x14ac:dyDescent="0.25">
      <c r="A181" s="4" t="s">
        <v>72</v>
      </c>
      <c r="B181" s="5"/>
    </row>
    <row r="183" spans="1:4" x14ac:dyDescent="0.25">
      <c r="A183" s="6" t="s">
        <v>14</v>
      </c>
      <c r="B183" s="6" t="s">
        <v>15</v>
      </c>
      <c r="C183" s="6" t="s">
        <v>16</v>
      </c>
    </row>
    <row r="184" spans="1:4" x14ac:dyDescent="0.25">
      <c r="A184" s="7">
        <v>2635</v>
      </c>
      <c r="B184" s="7" t="s">
        <v>41</v>
      </c>
      <c r="C184" s="13">
        <v>13816123.709999999</v>
      </c>
    </row>
    <row r="185" spans="1:4" x14ac:dyDescent="0.25">
      <c r="A185" s="7">
        <v>71</v>
      </c>
      <c r="B185" s="7" t="s">
        <v>52</v>
      </c>
      <c r="C185" s="13">
        <v>371911.49</v>
      </c>
    </row>
    <row r="186" spans="1:4" x14ac:dyDescent="0.25">
      <c r="A186" s="7">
        <v>4</v>
      </c>
      <c r="B186" s="7" t="s">
        <v>53</v>
      </c>
      <c r="C186" s="13">
        <v>20952.759999999998</v>
      </c>
    </row>
    <row r="187" spans="1:4" x14ac:dyDescent="0.25">
      <c r="A187" s="7">
        <v>18</v>
      </c>
      <c r="B187" s="7" t="s">
        <v>54</v>
      </c>
      <c r="C187" s="13">
        <v>0</v>
      </c>
    </row>
    <row r="188" spans="1:4" x14ac:dyDescent="0.25">
      <c r="A188" s="14"/>
      <c r="B188" s="7"/>
      <c r="C188" s="13"/>
    </row>
    <row r="189" spans="1:4" x14ac:dyDescent="0.25">
      <c r="A189" s="15"/>
      <c r="B189" s="10"/>
      <c r="C189" s="16"/>
    </row>
    <row r="190" spans="1:4" x14ac:dyDescent="0.25">
      <c r="A190" s="15"/>
      <c r="B190" s="10"/>
      <c r="C190" s="16"/>
    </row>
    <row r="191" spans="1:4" x14ac:dyDescent="0.25">
      <c r="A191" s="4" t="s">
        <v>28</v>
      </c>
    </row>
    <row r="193" spans="1:3" x14ac:dyDescent="0.25">
      <c r="A193" s="6" t="s">
        <v>14</v>
      </c>
      <c r="B193" s="6" t="s">
        <v>15</v>
      </c>
      <c r="C193" s="6" t="s">
        <v>16</v>
      </c>
    </row>
    <row r="194" spans="1:3" x14ac:dyDescent="0.25">
      <c r="A194" s="7">
        <v>186</v>
      </c>
      <c r="B194" s="7" t="s">
        <v>29</v>
      </c>
      <c r="C194" s="8">
        <v>8974839.1600000001</v>
      </c>
    </row>
    <row r="195" spans="1:3" x14ac:dyDescent="0.25">
      <c r="A195" s="7">
        <v>34</v>
      </c>
      <c r="B195" s="7" t="s">
        <v>21</v>
      </c>
      <c r="C195" s="8">
        <v>1363974.38</v>
      </c>
    </row>
    <row r="196" spans="1:3" x14ac:dyDescent="0.25">
      <c r="A196" s="7">
        <v>7</v>
      </c>
      <c r="B196" s="7" t="s">
        <v>22</v>
      </c>
      <c r="C196" s="8">
        <v>231729.71</v>
      </c>
    </row>
    <row r="197" spans="1:3" x14ac:dyDescent="0.25">
      <c r="A197" s="7">
        <v>0</v>
      </c>
      <c r="B197" s="7" t="s">
        <v>30</v>
      </c>
      <c r="C197" s="17">
        <v>0</v>
      </c>
    </row>
    <row r="198" spans="1:3" x14ac:dyDescent="0.25">
      <c r="A198" s="10"/>
      <c r="B198" s="10"/>
      <c r="C198" s="18"/>
    </row>
    <row r="199" spans="1:3" x14ac:dyDescent="0.25">
      <c r="A199" t="s">
        <v>75</v>
      </c>
    </row>
    <row r="200" spans="1:3" x14ac:dyDescent="0.25">
      <c r="A200" s="4" t="s">
        <v>31</v>
      </c>
    </row>
    <row r="202" spans="1:3" x14ac:dyDescent="0.25">
      <c r="A202" s="6" t="s">
        <v>14</v>
      </c>
      <c r="B202" s="6" t="s">
        <v>15</v>
      </c>
      <c r="C202" s="6" t="s">
        <v>16</v>
      </c>
    </row>
    <row r="203" spans="1:3" x14ac:dyDescent="0.25">
      <c r="A203" s="7">
        <v>183</v>
      </c>
      <c r="B203" s="7" t="s">
        <v>29</v>
      </c>
      <c r="C203" s="8">
        <v>8943922.3800000008</v>
      </c>
    </row>
    <row r="204" spans="1:3" x14ac:dyDescent="0.25">
      <c r="A204" s="7">
        <v>25</v>
      </c>
      <c r="B204" s="7" t="s">
        <v>21</v>
      </c>
      <c r="C204" s="8">
        <v>1008659.67</v>
      </c>
    </row>
    <row r="205" spans="1:3" x14ac:dyDescent="0.25">
      <c r="A205" s="7">
        <v>5</v>
      </c>
      <c r="B205" s="7" t="s">
        <v>22</v>
      </c>
      <c r="C205" s="8">
        <v>136345.14000000001</v>
      </c>
    </row>
    <row r="206" spans="1:3" x14ac:dyDescent="0.25">
      <c r="A206" s="7">
        <v>0</v>
      </c>
      <c r="B206" s="7" t="s">
        <v>30</v>
      </c>
      <c r="C206" s="8">
        <v>0</v>
      </c>
    </row>
    <row r="209" spans="1:3" x14ac:dyDescent="0.25">
      <c r="A209" s="4" t="s">
        <v>32</v>
      </c>
    </row>
    <row r="211" spans="1:3" x14ac:dyDescent="0.25">
      <c r="A211" s="6" t="s">
        <v>14</v>
      </c>
      <c r="B211" s="6" t="s">
        <v>15</v>
      </c>
      <c r="C211" s="6" t="s">
        <v>16</v>
      </c>
    </row>
    <row r="212" spans="1:3" x14ac:dyDescent="0.25">
      <c r="A212" s="7">
        <v>190</v>
      </c>
      <c r="B212" s="7" t="s">
        <v>29</v>
      </c>
      <c r="C212" s="19">
        <v>7910709.0899999999</v>
      </c>
    </row>
    <row r="213" spans="1:3" x14ac:dyDescent="0.25">
      <c r="A213" s="7">
        <v>13</v>
      </c>
      <c r="B213" s="7" t="s">
        <v>21</v>
      </c>
      <c r="C213" s="19">
        <v>411744.69</v>
      </c>
    </row>
    <row r="214" spans="1:3" x14ac:dyDescent="0.25">
      <c r="A214" s="7">
        <v>3</v>
      </c>
      <c r="B214" s="7" t="s">
        <v>22</v>
      </c>
      <c r="C214" s="19">
        <v>61591.56</v>
      </c>
    </row>
    <row r="215" spans="1:3" x14ac:dyDescent="0.25">
      <c r="A215" s="7">
        <v>1</v>
      </c>
      <c r="B215" s="7" t="s">
        <v>30</v>
      </c>
      <c r="C215" s="19">
        <v>0</v>
      </c>
    </row>
    <row r="217" spans="1:3" x14ac:dyDescent="0.25">
      <c r="A217" s="4" t="s">
        <v>33</v>
      </c>
    </row>
    <row r="219" spans="1:3" x14ac:dyDescent="0.25">
      <c r="A219" s="6" t="s">
        <v>14</v>
      </c>
      <c r="B219" s="6" t="s">
        <v>15</v>
      </c>
      <c r="C219" s="6" t="s">
        <v>16</v>
      </c>
    </row>
    <row r="220" spans="1:3" x14ac:dyDescent="0.25">
      <c r="A220" s="7">
        <v>196</v>
      </c>
      <c r="B220" s="7" t="s">
        <v>29</v>
      </c>
      <c r="C220" s="19">
        <v>5345689.9400000004</v>
      </c>
    </row>
    <row r="221" spans="1:3" x14ac:dyDescent="0.25">
      <c r="A221" s="7">
        <v>10</v>
      </c>
      <c r="B221" s="7" t="s">
        <v>21</v>
      </c>
      <c r="C221" s="19">
        <v>191265.32</v>
      </c>
    </row>
    <row r="222" spans="1:3" x14ac:dyDescent="0.25">
      <c r="A222" s="7">
        <v>3</v>
      </c>
      <c r="B222" s="7" t="s">
        <v>22</v>
      </c>
      <c r="C222" s="19">
        <v>33081.17</v>
      </c>
    </row>
    <row r="223" spans="1:3" x14ac:dyDescent="0.25">
      <c r="A223" s="7">
        <v>0</v>
      </c>
      <c r="B223" s="7" t="s">
        <v>30</v>
      </c>
      <c r="C223" s="19">
        <v>0</v>
      </c>
    </row>
    <row r="225" spans="1:3" x14ac:dyDescent="0.25">
      <c r="A225" s="4" t="s">
        <v>47</v>
      </c>
    </row>
    <row r="227" spans="1:3" x14ac:dyDescent="0.25">
      <c r="A227" s="6" t="s">
        <v>14</v>
      </c>
      <c r="B227" s="6" t="s">
        <v>15</v>
      </c>
      <c r="C227" s="6" t="s">
        <v>16</v>
      </c>
    </row>
    <row r="228" spans="1:3" x14ac:dyDescent="0.25">
      <c r="A228" s="7">
        <v>189</v>
      </c>
      <c r="B228" s="7" t="s">
        <v>29</v>
      </c>
      <c r="C228" s="19">
        <f>20948.1798039216*A228</f>
        <v>3959205.9829411828</v>
      </c>
    </row>
    <row r="229" spans="1:3" x14ac:dyDescent="0.25">
      <c r="A229" s="7">
        <v>13</v>
      </c>
      <c r="B229" s="7" t="s">
        <v>21</v>
      </c>
      <c r="C229" s="19">
        <f>20948.1798039216*A229</f>
        <v>272326.33745098079</v>
      </c>
    </row>
    <row r="230" spans="1:3" x14ac:dyDescent="0.25">
      <c r="A230" s="7">
        <v>2</v>
      </c>
      <c r="B230" s="7" t="s">
        <v>22</v>
      </c>
      <c r="C230" s="19">
        <f>20948.1798039216*A230</f>
        <v>41896.359607843202</v>
      </c>
    </row>
    <row r="231" spans="1:3" x14ac:dyDescent="0.25">
      <c r="A231" s="7">
        <v>0</v>
      </c>
      <c r="B231" s="7" t="s">
        <v>30</v>
      </c>
      <c r="C231" s="19">
        <v>0</v>
      </c>
    </row>
    <row r="233" spans="1:3" x14ac:dyDescent="0.25">
      <c r="A233" s="4" t="s">
        <v>58</v>
      </c>
      <c r="B233" s="5"/>
    </row>
    <row r="235" spans="1:3" x14ac:dyDescent="0.25">
      <c r="A235" s="6" t="s">
        <v>14</v>
      </c>
      <c r="B235" s="6" t="s">
        <v>15</v>
      </c>
      <c r="C235" s="6" t="s">
        <v>16</v>
      </c>
    </row>
    <row r="236" spans="1:3" x14ac:dyDescent="0.25">
      <c r="A236" s="7">
        <v>191</v>
      </c>
      <c r="B236" s="7" t="s">
        <v>41</v>
      </c>
      <c r="C236" s="13">
        <v>3438592.62</v>
      </c>
    </row>
    <row r="237" spans="1:3" x14ac:dyDescent="0.25">
      <c r="A237" s="7">
        <v>5</v>
      </c>
      <c r="B237" s="7" t="s">
        <v>43</v>
      </c>
      <c r="C237" s="13">
        <v>73887.960000000006</v>
      </c>
    </row>
    <row r="238" spans="1:3" x14ac:dyDescent="0.25">
      <c r="A238" s="7">
        <v>1</v>
      </c>
      <c r="B238" s="7" t="s">
        <v>44</v>
      </c>
      <c r="C238" s="13">
        <v>12979.95</v>
      </c>
    </row>
    <row r="239" spans="1:3" x14ac:dyDescent="0.25">
      <c r="A239" s="7"/>
      <c r="B239" s="7" t="s">
        <v>45</v>
      </c>
      <c r="C239" s="13"/>
    </row>
    <row r="240" spans="1:3" x14ac:dyDescent="0.25">
      <c r="A240" s="14"/>
      <c r="B240" s="7" t="s">
        <v>46</v>
      </c>
      <c r="C240" s="13"/>
    </row>
    <row r="242" spans="1:4" x14ac:dyDescent="0.25">
      <c r="A242" s="4" t="s">
        <v>67</v>
      </c>
      <c r="B242" s="5"/>
    </row>
    <row r="244" spans="1:4" x14ac:dyDescent="0.25">
      <c r="A244" s="6" t="s">
        <v>14</v>
      </c>
      <c r="B244" s="6" t="s">
        <v>15</v>
      </c>
      <c r="C244" s="6" t="s">
        <v>16</v>
      </c>
    </row>
    <row r="245" spans="1:4" x14ac:dyDescent="0.25">
      <c r="A245" s="7">
        <v>198</v>
      </c>
      <c r="B245" s="7" t="s">
        <v>41</v>
      </c>
      <c r="C245" s="13">
        <v>5242463.07</v>
      </c>
    </row>
    <row r="246" spans="1:4" x14ac:dyDescent="0.25">
      <c r="A246" s="7">
        <v>3</v>
      </c>
      <c r="B246" s="7" t="s">
        <v>52</v>
      </c>
      <c r="C246" s="13">
        <v>111090.49</v>
      </c>
      <c r="D246" s="21"/>
    </row>
    <row r="247" spans="1:4" x14ac:dyDescent="0.25">
      <c r="A247" s="7">
        <v>1</v>
      </c>
      <c r="B247" s="7" t="s">
        <v>53</v>
      </c>
      <c r="C247" s="13">
        <v>20852.689999999999</v>
      </c>
    </row>
    <row r="248" spans="1:4" x14ac:dyDescent="0.25">
      <c r="A248" s="7"/>
      <c r="B248" s="7" t="s">
        <v>54</v>
      </c>
      <c r="C248" s="13"/>
    </row>
    <row r="249" spans="1:4" x14ac:dyDescent="0.25">
      <c r="A249" s="14"/>
      <c r="B249" s="7"/>
      <c r="C249" s="13"/>
    </row>
  </sheetData>
  <mergeCells count="25">
    <mergeCell ref="A31:G31"/>
    <mergeCell ref="A24:G24"/>
    <mergeCell ref="A19:G19"/>
    <mergeCell ref="A20:G20"/>
    <mergeCell ref="A14:G14"/>
    <mergeCell ref="A5:G5"/>
    <mergeCell ref="A6:G6"/>
    <mergeCell ref="A7:G7"/>
    <mergeCell ref="A8:G8"/>
    <mergeCell ref="A9:G9"/>
    <mergeCell ref="A10:G10"/>
    <mergeCell ref="A11:G11"/>
    <mergeCell ref="A12:G12"/>
    <mergeCell ref="A21:G21"/>
    <mergeCell ref="A15:G15"/>
    <mergeCell ref="A16:G16"/>
    <mergeCell ref="A17:G17"/>
    <mergeCell ref="A18:G18"/>
    <mergeCell ref="A23:G23"/>
    <mergeCell ref="A29:G29"/>
    <mergeCell ref="A30:G30"/>
    <mergeCell ref="A28:G28"/>
    <mergeCell ref="A25:G25"/>
    <mergeCell ref="A26:G26"/>
    <mergeCell ref="A27:G2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SALVATORE DE MAIO</cp:lastModifiedBy>
  <cp:lastPrinted>2019-11-29T13:38:48Z</cp:lastPrinted>
  <dcterms:created xsi:type="dcterms:W3CDTF">2018-07-19T10:27:55Z</dcterms:created>
  <dcterms:modified xsi:type="dcterms:W3CDTF">2021-09-15T13:43:46Z</dcterms:modified>
</cp:coreProperties>
</file>