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SPARENZA e anticorruzione\trasparenza 2023\"/>
    </mc:Choice>
  </mc:AlternateContent>
  <xr:revisionPtr revIDLastSave="0" documentId="13_ncr:1_{8408DB3E-7479-48C4-9706-55B767D995D5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Foglio1" sheetId="1" r:id="rId1"/>
  </sheets>
  <definedNames>
    <definedName name="_xlnm.Print_Area" localSheetId="0">Foglio1!$A$179:$E$186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3" i="1" l="1"/>
  <c r="C112" i="1"/>
  <c r="C113" i="1"/>
  <c r="C115" i="1" l="1"/>
  <c r="C107" i="1"/>
  <c r="A47" i="1"/>
  <c r="C183" i="1" l="1"/>
  <c r="C182" i="1"/>
  <c r="A182" i="1"/>
  <c r="C99" i="1" l="1"/>
  <c r="H21" i="1"/>
  <c r="H31" i="1" l="1"/>
  <c r="H30" i="1"/>
  <c r="H28" i="1"/>
  <c r="H27" i="1"/>
  <c r="H20" i="1"/>
  <c r="H18" i="1"/>
  <c r="H17" i="1"/>
  <c r="H9" i="1"/>
  <c r="H7" i="1"/>
  <c r="H6" i="1"/>
  <c r="A172" i="1"/>
  <c r="C261" i="1"/>
  <c r="C260" i="1"/>
  <c r="C259" i="1"/>
  <c r="C88" i="1"/>
  <c r="C89" i="1"/>
  <c r="C87" i="1"/>
  <c r="C86" i="1"/>
  <c r="A158" i="1" l="1"/>
  <c r="A157" i="1"/>
  <c r="A156" i="1"/>
  <c r="A155" i="1"/>
  <c r="A149" i="1"/>
  <c r="A148" i="1"/>
  <c r="A147" i="1"/>
  <c r="A146" i="1"/>
  <c r="A140" i="1"/>
  <c r="A139" i="1"/>
  <c r="C139" i="1" s="1"/>
  <c r="A138" i="1"/>
  <c r="C138" i="1" s="1"/>
  <c r="A137" i="1"/>
</calcChain>
</file>

<file path=xl/sharedStrings.xml><?xml version="1.0" encoding="utf-8"?>
<sst xmlns="http://schemas.openxmlformats.org/spreadsheetml/2006/main" count="258" uniqueCount="82">
  <si>
    <t>Punto 2) Dati relativi ai premi</t>
  </si>
  <si>
    <t>Punto 2.1) Entità del premio mediamente conseguibile dal personale dirigenziale e non  dirigenziale</t>
  </si>
  <si>
    <t>Personale  con Posizione Organizzativa: ammontare dei premi mediamente erogati per l'anno 2013</t>
  </si>
  <si>
    <t>Personale  con Posizione Organizzativa: ammontare dei premi mediamente erogati per l'anno 2014</t>
  </si>
  <si>
    <t>Personale  con Posizione Organizzativa: ammontare dei premi mediamente erogati per l'anno 2015</t>
  </si>
  <si>
    <t>Personale  con Posizione Organizzativa: ammontare dei premi mediamente erogati per l'anno 2016</t>
  </si>
  <si>
    <t>Personale  del comparto: ammontare dei premi mediamente erogati per l'anno 2013</t>
  </si>
  <si>
    <t>Personale  del comparto: ammontare dei premi mediamente erogati per l'anno 2014</t>
  </si>
  <si>
    <t>Personale  del comparto: ammontare dei premi mediamente erogati per l'anno 2015</t>
  </si>
  <si>
    <t>Personale  del comparto: ammontare dei premi mediamente erogati per l'anno 2016</t>
  </si>
  <si>
    <t xml:space="preserve">Punto 2.2) Distribuzione del trattamento accessorio, in forma aggregata, al fine di dare conto del livello di selettività </t>
  </si>
  <si>
    <t>utilizzato nella distribuzione dei premi e degli incentivi</t>
  </si>
  <si>
    <t>Distibuzione delle valutazioni ottenute dai titolari di P.O. anno 2013</t>
  </si>
  <si>
    <t>NUMERO UNITA'</t>
  </si>
  <si>
    <t>FASCIA DI VALUTAZIONE</t>
  </si>
  <si>
    <t>DATO AGGREGATO</t>
  </si>
  <si>
    <t>Distibuzione delle valutazioni ottenute dai titolari di P.O. anno 2014</t>
  </si>
  <si>
    <t>Distibuzione delle valutazioni ottenute dai titolari di P.O. anno 2015</t>
  </si>
  <si>
    <t>Distibuzione delle valutazioni ottenute dai titolari di P.O. anno 2016</t>
  </si>
  <si>
    <t xml:space="preserve">Distibuzione delle valutazioni ottenute dai dipendenti del comparto anno 2013 </t>
  </si>
  <si>
    <t>da 81 a 100</t>
  </si>
  <si>
    <t>da 61 a 80</t>
  </si>
  <si>
    <t>da 41 a 60</t>
  </si>
  <si>
    <t>fino a 40</t>
  </si>
  <si>
    <t>Distibuzione delle valutazioni ottenute dai dipendenti del comparto anno 2014</t>
  </si>
  <si>
    <t>Distibuzione delle valutazioni ottenute dai dipendenti del comparto anno 2015</t>
  </si>
  <si>
    <t>Distibuzione delle valutazioni ottenute dai dipendenti del comparto anno 2016</t>
  </si>
  <si>
    <t>da 101 a 120</t>
  </si>
  <si>
    <t>fino a  60</t>
  </si>
  <si>
    <t>Distibuzione delle valutazioni ottenute dai dirigenti anno 2013</t>
  </si>
  <si>
    <t>Distibuzione delle valutazioni ottenute dai dirigenti anno 2014</t>
  </si>
  <si>
    <t>Distibuzione delle valutazioni ottenute dai dirigenti anno 2015</t>
  </si>
  <si>
    <t>Personale  con Posizione Organizzativa: ammontare dei premi mediamente erogati per l'anno 2017</t>
  </si>
  <si>
    <t>da 90 a 100</t>
  </si>
  <si>
    <t>Distibuzione delle valutazioni ottenute dai dipendenti del comparto anno 2017 -Smivap Allegato DGR 145/2017</t>
  </si>
  <si>
    <t>da 80 a 89</t>
  </si>
  <si>
    <t>da 70 a 79</t>
  </si>
  <si>
    <t>da 60 a 69</t>
  </si>
  <si>
    <t>fino a 59</t>
  </si>
  <si>
    <t>Distibuzione delle valutazioni ottenute dai dirigenti anno 2016</t>
  </si>
  <si>
    <t>Personale  con Posizione Organizzativa: ammontare dei premi mediamente erogati per l'anno 2018</t>
  </si>
  <si>
    <t>€.                                                 17.895,74</t>
  </si>
  <si>
    <t>Distibuzione delle valutazioni ottenute dai titolari di P.O. anno 2017 -Smivap Allegato DGR 145/2017</t>
  </si>
  <si>
    <t>da 65 a 89</t>
  </si>
  <si>
    <t>da 51 a 64</t>
  </si>
  <si>
    <t>DA 0 A 50</t>
  </si>
  <si>
    <t>Distibuzione delle valutazioni ottenute dai dipendenti del comparto anno 2018 -Smivap Allegato DGR 73/2018</t>
  </si>
  <si>
    <t>Distibuzione delle valutazioni ottenute dai dai titolari di P.O anno 2018 -Smivap Allegato DGR 73/2018</t>
  </si>
  <si>
    <t>Distibuzione delle valutazioni ottenute dai dirigenti anno 2017 -Smivap Allegato DGR 145/2017</t>
  </si>
  <si>
    <t>Personale  con Posizione Organizzativa: ammontare dei premi mediamente erogati per l'anno 2019</t>
  </si>
  <si>
    <t xml:space="preserve">Distibuzione delle valutazioni ottenute dai dai titolari di P.O anno 2019 -Smivap Allegato </t>
  </si>
  <si>
    <t xml:space="preserve">Distibuzione delle valutazioni ottenute dai dipendenti del comparto anno 2019 -Smivap Allegato </t>
  </si>
  <si>
    <t>Distibuzione delle valutazioni ottenute dai dirigenti anno 2018 -Smivap Allegato DGR 73/2018</t>
  </si>
  <si>
    <t xml:space="preserve">Distibuzione delle valutazioni ottenute dai dai titolari di P.O anno 2020 -Smivap Allegato </t>
  </si>
  <si>
    <t xml:space="preserve">Distibuzione delle valutazioni ottenute dai dipendenti del comparto anno 2020 -Smivap Allegato </t>
  </si>
  <si>
    <t xml:space="preserve"> </t>
  </si>
  <si>
    <t>Distibuzione delle valutazioni ottenute dai dirigenti anno 2019 -</t>
  </si>
  <si>
    <t xml:space="preserve">Distibuzione delle valutazioni ottenute dai dai titolari di P.O anno 2021 -Smivap Allegato </t>
  </si>
  <si>
    <t xml:space="preserve">Distibuzione delle valutazioni ottenute dai dipendenti del comparto anno 2021 -Smivap Allegato </t>
  </si>
  <si>
    <t>Distibuzione delle valutazioni ottenute dai dirigenti anno 2020 -</t>
  </si>
  <si>
    <t>Personale  con Posizione Organizzativa: ammontare dei premi mediamente erogati per l'anno 2020</t>
  </si>
  <si>
    <t>Personale  con Posizione Organizzativa: ammontare dei premi mediamente erogati per l'anno 2021</t>
  </si>
  <si>
    <t>Personale  con Posizione Organizzativa: ammontare dei premi mediamente erogati per l'anno 2022</t>
  </si>
  <si>
    <t>Personale  del comparto: ammontare dei premi mediamente erogati per l'anno 2017</t>
  </si>
  <si>
    <t>Personale  del comparto: ammontare dei premi mediamente erogati per l'anno 2018</t>
  </si>
  <si>
    <t>Personale  del comparto: ammontare dei premi mediamente erogati per l'anno 2019</t>
  </si>
  <si>
    <t>Personale  del comparto: ammontare dei premi mediamente erogati per l'anno 2020</t>
  </si>
  <si>
    <t>Personale  del comparto: ammontare dei premi mediamente erogati per l'anno 2021</t>
  </si>
  <si>
    <t>Personale  del comparto: ammontare dei premi mediamente erogati per l'anno 2022</t>
  </si>
  <si>
    <t>Personale  Dirigente: ammontare dei premi mediamente erogati per l'anno 2012</t>
  </si>
  <si>
    <t>Personale  Dirigente: ammontare dei premi mediamente erogati per l'anno 2013</t>
  </si>
  <si>
    <t>Personale  Dirigente: ammontare dei premi mediamente erogati per l'anno 2014</t>
  </si>
  <si>
    <t>Personale  Dirigente: ammontare dei premi mediamente erogati per l'anno 2015</t>
  </si>
  <si>
    <t>Personale  Dirigente: ammontare dei premi mediamente erogati per l'anno 2016</t>
  </si>
  <si>
    <t>Personale  Dirigente: ammontare dei premi mediamente erogati per l'anno 2017</t>
  </si>
  <si>
    <t>Personale  Dirigente: ammontare dei premi mediamente erogati per l'anno 2018</t>
  </si>
  <si>
    <t>Personale  Dirigente: ammontare dei premi mediamente erogati per l'anno 2019</t>
  </si>
  <si>
    <t>Personale  Dirigente: ammontare dei premi mediamente erogati per l'anno 2020</t>
  </si>
  <si>
    <t>Personale  Dirigente: ammontare dei premi mediamente erogati per l'anno 2021</t>
  </si>
  <si>
    <t xml:space="preserve">Distibuzione delle valutazioni ottenute dai dai titolari di P.O anno 2022 -Smivap Allegato </t>
  </si>
  <si>
    <t xml:space="preserve">Distibuzione delle valutazioni ottenute dai dipendenti del comparto anno 2022 -Smivap Allegato </t>
  </si>
  <si>
    <t>Distibuzione delle valutazioni ottenute dai dirigenti anno 2021 -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</si>
</sst>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64" fontId="0" fillId="0" borderId="0" xfId="2" applyFont="1"/>
    <xf numFmtId="164" fontId="0" fillId="0" borderId="0" xfId="2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43" fontId="0" fillId="0" borderId="0" xfId="1" applyFont="1" applyBorder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2" applyFont="1" applyBorder="1"/>
    <xf numFmtId="44" fontId="0" fillId="0" borderId="0" xfId="0" applyNumberFormat="1"/>
    <xf numFmtId="43" fontId="0" fillId="0" borderId="0" xfId="1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/>
  </cellXfs>
  <cellStyles count="3">
    <cellStyle name="Euro" xfId="2" xr:uid="{00000000-0005-0000-0000-000000000000}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7"/>
  <sheetViews>
    <sheetView tabSelected="1" topLeftCell="A296" workbookViewId="0">
      <selection activeCell="C303" sqref="C303"/>
    </sheetView>
  </sheetViews>
  <sheetFormatPr defaultRowHeight="15" x14ac:dyDescent="0.25"/>
  <cols>
    <col min="2" max="2" width="61.42578125" bestFit="1" customWidth="1"/>
    <col min="3" max="3" width="17.7109375" bestFit="1" customWidth="1"/>
    <col min="4" max="4" width="14.7109375" bestFit="1" customWidth="1"/>
    <col min="5" max="5" width="13.28515625" bestFit="1" customWidth="1"/>
    <col min="6" max="6" width="12" bestFit="1" customWidth="1"/>
    <col min="8" max="8" width="37.42578125" bestFit="1" customWidth="1"/>
  </cols>
  <sheetData>
    <row r="1" spans="1:8" ht="15.75" x14ac:dyDescent="0.25">
      <c r="A1" s="1" t="s">
        <v>0</v>
      </c>
    </row>
    <row r="3" spans="1:8" ht="15.75" x14ac:dyDescent="0.25">
      <c r="A3" s="1" t="s">
        <v>1</v>
      </c>
    </row>
    <row r="5" spans="1:8" x14ac:dyDescent="0.25">
      <c r="A5" s="20" t="s">
        <v>2</v>
      </c>
      <c r="B5" s="20"/>
      <c r="C5" s="20"/>
      <c r="D5" s="20"/>
      <c r="E5" s="20"/>
      <c r="F5" s="20"/>
      <c r="G5" s="20"/>
      <c r="H5" s="2">
        <v>1363.72</v>
      </c>
    </row>
    <row r="6" spans="1:8" x14ac:dyDescent="0.25">
      <c r="A6" s="20" t="s">
        <v>3</v>
      </c>
      <c r="B6" s="20"/>
      <c r="C6" s="20"/>
      <c r="D6" s="20"/>
      <c r="E6" s="20"/>
      <c r="F6" s="20"/>
      <c r="G6" s="20"/>
      <c r="H6" s="2">
        <f>1699220.93/1343</f>
        <v>1265.2426880119135</v>
      </c>
    </row>
    <row r="7" spans="1:8" x14ac:dyDescent="0.25">
      <c r="A7" s="20" t="s">
        <v>4</v>
      </c>
      <c r="B7" s="20"/>
      <c r="C7" s="20"/>
      <c r="D7" s="20"/>
      <c r="E7" s="20"/>
      <c r="F7" s="20"/>
      <c r="G7" s="20"/>
      <c r="H7" s="2">
        <f>1752835.72/1375</f>
        <v>1274.7896145454545</v>
      </c>
    </row>
    <row r="8" spans="1:8" x14ac:dyDescent="0.25">
      <c r="A8" s="20" t="s">
        <v>5</v>
      </c>
      <c r="B8" s="20"/>
      <c r="C8" s="20"/>
      <c r="D8" s="20"/>
      <c r="E8" s="20"/>
      <c r="F8" s="20"/>
      <c r="G8" s="20"/>
      <c r="H8" s="2">
        <v>1818</v>
      </c>
    </row>
    <row r="9" spans="1:8" x14ac:dyDescent="0.25">
      <c r="A9" s="20" t="s">
        <v>32</v>
      </c>
      <c r="B9" s="20"/>
      <c r="C9" s="20"/>
      <c r="D9" s="20"/>
      <c r="E9" s="20"/>
      <c r="F9" s="20"/>
      <c r="G9" s="20"/>
      <c r="H9" s="3">
        <f>2311556.65/1281</f>
        <v>1804.4938719750194</v>
      </c>
    </row>
    <row r="10" spans="1:8" x14ac:dyDescent="0.25">
      <c r="A10" s="20" t="s">
        <v>40</v>
      </c>
      <c r="B10" s="20"/>
      <c r="C10" s="20"/>
      <c r="D10" s="20"/>
      <c r="E10" s="20"/>
      <c r="F10" s="20"/>
      <c r="G10" s="20"/>
      <c r="H10" s="3">
        <v>1844.9</v>
      </c>
    </row>
    <row r="11" spans="1:8" x14ac:dyDescent="0.25">
      <c r="A11" s="20" t="s">
        <v>49</v>
      </c>
      <c r="B11" s="20"/>
      <c r="C11" s="20"/>
      <c r="D11" s="20"/>
      <c r="E11" s="20"/>
      <c r="F11" s="20"/>
      <c r="G11" s="20"/>
      <c r="H11" s="3">
        <v>2120.06</v>
      </c>
    </row>
    <row r="12" spans="1:8" x14ac:dyDescent="0.25">
      <c r="A12" s="20" t="s">
        <v>60</v>
      </c>
      <c r="B12" s="20"/>
      <c r="C12" s="20"/>
      <c r="D12" s="20"/>
      <c r="E12" s="20"/>
      <c r="F12" s="20"/>
      <c r="G12" s="20"/>
      <c r="H12" s="3">
        <v>2184.69</v>
      </c>
    </row>
    <row r="13" spans="1:8" x14ac:dyDescent="0.25">
      <c r="A13" s="20" t="s">
        <v>61</v>
      </c>
      <c r="B13" s="20"/>
      <c r="C13" s="20"/>
      <c r="D13" s="20"/>
      <c r="E13" s="20"/>
      <c r="F13" s="20"/>
      <c r="G13" s="20"/>
      <c r="H13" s="3">
        <v>2168.12</v>
      </c>
    </row>
    <row r="14" spans="1:8" x14ac:dyDescent="0.25">
      <c r="A14" s="20" t="s">
        <v>62</v>
      </c>
      <c r="B14" s="20"/>
      <c r="C14" s="20"/>
      <c r="D14" s="20"/>
      <c r="E14" s="20"/>
      <c r="F14" s="20"/>
      <c r="G14" s="20"/>
      <c r="H14" s="3">
        <v>2908.9259673659631</v>
      </c>
    </row>
    <row r="16" spans="1:8" x14ac:dyDescent="0.25">
      <c r="A16" s="20" t="s">
        <v>6</v>
      </c>
      <c r="B16" s="20"/>
      <c r="C16" s="20"/>
      <c r="D16" s="20"/>
      <c r="E16" s="20"/>
      <c r="F16" s="20"/>
      <c r="G16" s="20"/>
      <c r="H16" s="2">
        <v>3309.37</v>
      </c>
    </row>
    <row r="17" spans="1:8" x14ac:dyDescent="0.25">
      <c r="A17" s="20" t="s">
        <v>7</v>
      </c>
      <c r="B17" s="20"/>
      <c r="C17" s="20"/>
      <c r="D17" s="20"/>
      <c r="E17" s="20"/>
      <c r="F17" s="20"/>
      <c r="G17" s="20"/>
      <c r="H17" s="2">
        <f>10282300.45/2950</f>
        <v>3485.5255762711863</v>
      </c>
    </row>
    <row r="18" spans="1:8" x14ac:dyDescent="0.25">
      <c r="A18" s="20" t="s">
        <v>8</v>
      </c>
      <c r="B18" s="20"/>
      <c r="C18" s="20"/>
      <c r="D18" s="20"/>
      <c r="E18" s="20"/>
      <c r="F18" s="20"/>
      <c r="G18" s="20"/>
      <c r="H18" s="2">
        <f>13751470.77/3183</f>
        <v>4320.2861357210177</v>
      </c>
    </row>
    <row r="19" spans="1:8" x14ac:dyDescent="0.25">
      <c r="A19" s="20" t="s">
        <v>9</v>
      </c>
      <c r="B19" s="20"/>
      <c r="C19" s="20"/>
      <c r="D19" s="20"/>
      <c r="E19" s="20"/>
      <c r="F19" s="20"/>
      <c r="G19" s="20"/>
      <c r="H19" s="2">
        <v>4952.09</v>
      </c>
    </row>
    <row r="20" spans="1:8" x14ac:dyDescent="0.25">
      <c r="A20" s="20" t="s">
        <v>63</v>
      </c>
      <c r="B20" s="20"/>
      <c r="C20" s="20"/>
      <c r="D20" s="20"/>
      <c r="E20" s="20"/>
      <c r="F20" s="20"/>
      <c r="G20" s="20"/>
      <c r="H20" s="3">
        <f>17042843.91/3060</f>
        <v>5569.5568333333331</v>
      </c>
    </row>
    <row r="21" spans="1:8" x14ac:dyDescent="0.25">
      <c r="A21" s="20" t="s">
        <v>64</v>
      </c>
      <c r="B21" s="20"/>
      <c r="C21" s="20"/>
      <c r="D21" s="20"/>
      <c r="E21" s="20"/>
      <c r="F21" s="20"/>
      <c r="G21" s="20"/>
      <c r="H21" s="3">
        <f>4689.14</f>
        <v>4689.1400000000003</v>
      </c>
    </row>
    <row r="22" spans="1:8" x14ac:dyDescent="0.25">
      <c r="A22" s="20" t="s">
        <v>65</v>
      </c>
      <c r="B22" s="20"/>
      <c r="C22" s="20"/>
      <c r="D22" s="20"/>
      <c r="E22" s="20"/>
      <c r="F22" s="20"/>
      <c r="G22" s="20"/>
      <c r="H22" s="3">
        <v>5135.7906187500002</v>
      </c>
    </row>
    <row r="23" spans="1:8" x14ac:dyDescent="0.25">
      <c r="A23" s="20" t="s">
        <v>66</v>
      </c>
      <c r="B23" s="20"/>
      <c r="C23" s="20"/>
      <c r="D23" s="20"/>
      <c r="E23" s="20"/>
      <c r="F23" s="20"/>
      <c r="G23" s="20"/>
      <c r="H23" s="3">
        <v>5238.1899999999996</v>
      </c>
    </row>
    <row r="24" spans="1:8" x14ac:dyDescent="0.25">
      <c r="A24" s="20" t="s">
        <v>67</v>
      </c>
      <c r="B24" s="20"/>
      <c r="C24" s="20"/>
      <c r="D24" s="20"/>
      <c r="E24" s="20"/>
      <c r="F24" s="20"/>
      <c r="G24" s="20"/>
      <c r="H24" s="3">
        <v>5121.9799999999996</v>
      </c>
    </row>
    <row r="25" spans="1:8" x14ac:dyDescent="0.25">
      <c r="A25" s="20" t="s">
        <v>68</v>
      </c>
      <c r="B25" s="20"/>
      <c r="C25" s="20"/>
      <c r="D25" s="20"/>
      <c r="E25" s="20"/>
      <c r="F25" s="20"/>
      <c r="G25" s="20"/>
      <c r="H25" s="3">
        <v>5244.7916607564994</v>
      </c>
    </row>
    <row r="26" spans="1:8" x14ac:dyDescent="0.25">
      <c r="H26" s="2"/>
    </row>
    <row r="27" spans="1:8" x14ac:dyDescent="0.25">
      <c r="A27" s="20" t="s">
        <v>69</v>
      </c>
      <c r="B27" s="20"/>
      <c r="C27" s="20"/>
      <c r="D27" s="20"/>
      <c r="E27" s="20"/>
      <c r="F27" s="20"/>
      <c r="G27" s="20"/>
      <c r="H27" s="2">
        <f>10570543.25/227</f>
        <v>46566.269823788549</v>
      </c>
    </row>
    <row r="28" spans="1:8" x14ac:dyDescent="0.25">
      <c r="A28" s="20" t="s">
        <v>70</v>
      </c>
      <c r="B28" s="20"/>
      <c r="C28" s="20"/>
      <c r="D28" s="20"/>
      <c r="E28" s="20"/>
      <c r="F28" s="20"/>
      <c r="G28" s="20"/>
      <c r="H28" s="2">
        <f>10088927/213</f>
        <v>47365.854460093899</v>
      </c>
    </row>
    <row r="29" spans="1:8" x14ac:dyDescent="0.25">
      <c r="A29" s="20" t="s">
        <v>71</v>
      </c>
      <c r="B29" s="20"/>
      <c r="C29" s="20"/>
      <c r="D29" s="20"/>
      <c r="E29" s="20"/>
      <c r="F29" s="20"/>
      <c r="G29" s="20"/>
      <c r="H29" s="3">
        <v>40307.910000000003</v>
      </c>
    </row>
    <row r="30" spans="1:8" x14ac:dyDescent="0.25">
      <c r="A30" s="20" t="s">
        <v>72</v>
      </c>
      <c r="B30" s="20"/>
      <c r="C30" s="20"/>
      <c r="D30" s="20"/>
      <c r="E30" s="20"/>
      <c r="F30" s="20"/>
      <c r="G30" s="20"/>
      <c r="H30" s="3">
        <f>5570036.44/209</f>
        <v>26650.892057416269</v>
      </c>
    </row>
    <row r="31" spans="1:8" x14ac:dyDescent="0.25">
      <c r="A31" s="20" t="s">
        <v>73</v>
      </c>
      <c r="B31" s="20"/>
      <c r="C31" s="20"/>
      <c r="D31" s="20"/>
      <c r="E31" s="20"/>
      <c r="F31" s="20"/>
      <c r="G31" s="20"/>
      <c r="H31" s="3">
        <f>4273428.68/204</f>
        <v>20948.179803921568</v>
      </c>
    </row>
    <row r="32" spans="1:8" x14ac:dyDescent="0.25">
      <c r="A32" s="20" t="s">
        <v>74</v>
      </c>
      <c r="B32" s="20"/>
      <c r="C32" s="20"/>
      <c r="D32" s="20"/>
      <c r="E32" s="20"/>
      <c r="F32" s="20"/>
      <c r="G32" s="20"/>
      <c r="H32" s="3" t="s">
        <v>41</v>
      </c>
    </row>
    <row r="33" spans="1:8" x14ac:dyDescent="0.25">
      <c r="A33" s="20" t="s">
        <v>75</v>
      </c>
      <c r="B33" s="20"/>
      <c r="C33" s="20"/>
      <c r="D33" s="20"/>
      <c r="E33" s="20"/>
      <c r="F33" s="20"/>
      <c r="G33" s="20"/>
      <c r="H33" s="3">
        <v>26605.97</v>
      </c>
    </row>
    <row r="34" spans="1:8" x14ac:dyDescent="0.25">
      <c r="A34" s="20" t="s">
        <v>76</v>
      </c>
      <c r="B34" s="20"/>
      <c r="C34" s="20"/>
      <c r="D34" s="20"/>
      <c r="E34" s="20"/>
      <c r="F34" s="20"/>
      <c r="G34" s="20"/>
      <c r="H34" s="3">
        <v>27757.72</v>
      </c>
    </row>
    <row r="35" spans="1:8" x14ac:dyDescent="0.25">
      <c r="A35" s="20" t="s">
        <v>77</v>
      </c>
      <c r="B35" s="20"/>
      <c r="C35" s="20"/>
      <c r="D35" s="20"/>
      <c r="E35" s="20"/>
      <c r="F35" s="20"/>
      <c r="G35" s="20"/>
      <c r="H35" s="3">
        <v>31528.61</v>
      </c>
    </row>
    <row r="36" spans="1:8" x14ac:dyDescent="0.25">
      <c r="A36" s="20" t="s">
        <v>78</v>
      </c>
      <c r="B36" s="20"/>
      <c r="C36" s="20"/>
      <c r="D36" s="20"/>
      <c r="E36" s="20"/>
      <c r="F36" s="20"/>
      <c r="G36" s="20"/>
      <c r="H36" s="3">
        <v>36808.716300577995</v>
      </c>
    </row>
    <row r="37" spans="1:8" x14ac:dyDescent="0.25">
      <c r="H37" s="3"/>
    </row>
    <row r="41" spans="1:8" ht="15.75" x14ac:dyDescent="0.25">
      <c r="A41" s="1" t="s">
        <v>10</v>
      </c>
    </row>
    <row r="42" spans="1:8" ht="15.75" x14ac:dyDescent="0.25">
      <c r="B42" s="1" t="s">
        <v>11</v>
      </c>
    </row>
    <row r="44" spans="1:8" x14ac:dyDescent="0.25">
      <c r="A44" s="4" t="s">
        <v>12</v>
      </c>
      <c r="B44" s="5"/>
    </row>
    <row r="46" spans="1:8" x14ac:dyDescent="0.25">
      <c r="A46" s="6" t="s">
        <v>13</v>
      </c>
      <c r="B46" s="6" t="s">
        <v>14</v>
      </c>
      <c r="C46" s="6" t="s">
        <v>15</v>
      </c>
    </row>
    <row r="47" spans="1:8" x14ac:dyDescent="0.25">
      <c r="A47" s="7">
        <f>1353-80</f>
        <v>1273</v>
      </c>
      <c r="B47" s="7">
        <v>100</v>
      </c>
      <c r="C47" s="8">
        <v>1726475.2</v>
      </c>
    </row>
    <row r="48" spans="1:8" x14ac:dyDescent="0.25">
      <c r="A48" s="7">
        <v>0</v>
      </c>
      <c r="B48" s="7">
        <v>90</v>
      </c>
      <c r="C48" s="8">
        <v>0</v>
      </c>
    </row>
    <row r="49" spans="1:3" x14ac:dyDescent="0.25">
      <c r="A49" s="7">
        <v>0</v>
      </c>
      <c r="B49" s="7">
        <v>80</v>
      </c>
      <c r="C49" s="8">
        <v>0</v>
      </c>
    </row>
    <row r="50" spans="1:3" x14ac:dyDescent="0.25">
      <c r="A50" s="7">
        <v>0</v>
      </c>
      <c r="B50" s="7">
        <v>70</v>
      </c>
      <c r="C50" s="8">
        <v>0</v>
      </c>
    </row>
    <row r="51" spans="1:3" x14ac:dyDescent="0.25">
      <c r="A51" s="7">
        <v>0</v>
      </c>
      <c r="B51" s="7">
        <v>50</v>
      </c>
      <c r="C51" s="8">
        <v>0</v>
      </c>
    </row>
    <row r="54" spans="1:3" x14ac:dyDescent="0.25">
      <c r="A54" s="4" t="s">
        <v>16</v>
      </c>
      <c r="B54" s="5"/>
    </row>
    <row r="56" spans="1:3" x14ac:dyDescent="0.25">
      <c r="A56" s="6" t="s">
        <v>13</v>
      </c>
      <c r="B56" s="6" t="s">
        <v>14</v>
      </c>
      <c r="C56" s="6" t="s">
        <v>15</v>
      </c>
    </row>
    <row r="57" spans="1:3" x14ac:dyDescent="0.25">
      <c r="A57" s="7">
        <v>1138</v>
      </c>
      <c r="B57" s="7">
        <v>100</v>
      </c>
      <c r="C57" s="8">
        <v>1439843.12</v>
      </c>
    </row>
    <row r="58" spans="1:3" x14ac:dyDescent="0.25">
      <c r="A58" s="7">
        <v>66</v>
      </c>
      <c r="B58" s="7">
        <v>90</v>
      </c>
      <c r="C58" s="8">
        <v>83505.84</v>
      </c>
    </row>
    <row r="59" spans="1:3" x14ac:dyDescent="0.25">
      <c r="A59" s="7">
        <v>139</v>
      </c>
      <c r="B59" s="7">
        <v>80</v>
      </c>
      <c r="C59" s="8">
        <v>175868.36</v>
      </c>
    </row>
    <row r="60" spans="1:3" x14ac:dyDescent="0.25">
      <c r="A60" s="7">
        <v>0</v>
      </c>
      <c r="B60" s="7">
        <v>70</v>
      </c>
      <c r="C60" s="8">
        <v>0</v>
      </c>
    </row>
    <row r="61" spans="1:3" x14ac:dyDescent="0.25">
      <c r="A61" s="7">
        <v>0</v>
      </c>
      <c r="B61" s="7">
        <v>50</v>
      </c>
      <c r="C61" s="8">
        <v>0</v>
      </c>
    </row>
    <row r="64" spans="1:3" x14ac:dyDescent="0.25">
      <c r="A64" s="4" t="s">
        <v>17</v>
      </c>
      <c r="B64" s="5"/>
    </row>
    <row r="66" spans="1:3" x14ac:dyDescent="0.25">
      <c r="A66" s="6" t="s">
        <v>13</v>
      </c>
      <c r="B66" s="6" t="s">
        <v>14</v>
      </c>
      <c r="C66" s="6" t="s">
        <v>15</v>
      </c>
    </row>
    <row r="67" spans="1:3" x14ac:dyDescent="0.25">
      <c r="A67" s="7">
        <v>1122</v>
      </c>
      <c r="B67" s="7">
        <v>100</v>
      </c>
      <c r="C67" s="8">
        <v>1430314.38</v>
      </c>
    </row>
    <row r="68" spans="1:3" x14ac:dyDescent="0.25">
      <c r="A68" s="7">
        <v>87</v>
      </c>
      <c r="B68" s="7">
        <v>90</v>
      </c>
      <c r="C68" s="8">
        <v>110906.73</v>
      </c>
    </row>
    <row r="69" spans="1:3" x14ac:dyDescent="0.25">
      <c r="A69" s="7">
        <v>166</v>
      </c>
      <c r="B69" s="7">
        <v>80</v>
      </c>
      <c r="C69" s="8">
        <v>211615.14</v>
      </c>
    </row>
    <row r="70" spans="1:3" x14ac:dyDescent="0.25">
      <c r="A70" s="7">
        <v>0</v>
      </c>
      <c r="B70" s="7">
        <v>70</v>
      </c>
      <c r="C70" s="8">
        <v>0</v>
      </c>
    </row>
    <row r="71" spans="1:3" x14ac:dyDescent="0.25">
      <c r="A71" s="7">
        <v>0</v>
      </c>
      <c r="B71" s="7">
        <v>50</v>
      </c>
      <c r="C71" s="8">
        <v>0</v>
      </c>
    </row>
    <row r="72" spans="1:3" x14ac:dyDescent="0.25">
      <c r="A72" s="5"/>
      <c r="B72" s="5"/>
      <c r="C72" s="9"/>
    </row>
    <row r="73" spans="1:3" x14ac:dyDescent="0.25">
      <c r="A73" s="5"/>
      <c r="B73" s="5"/>
      <c r="C73" s="9"/>
    </row>
    <row r="74" spans="1:3" x14ac:dyDescent="0.25">
      <c r="A74" s="4" t="s">
        <v>18</v>
      </c>
      <c r="B74" s="5"/>
    </row>
    <row r="76" spans="1:3" x14ac:dyDescent="0.25">
      <c r="A76" s="6" t="s">
        <v>13</v>
      </c>
      <c r="B76" s="6" t="s">
        <v>14</v>
      </c>
      <c r="C76" s="6" t="s">
        <v>15</v>
      </c>
    </row>
    <row r="77" spans="1:3" x14ac:dyDescent="0.25">
      <c r="A77" s="7">
        <v>1105</v>
      </c>
      <c r="B77" s="7">
        <v>100</v>
      </c>
      <c r="C77" s="8">
        <v>2008623</v>
      </c>
    </row>
    <row r="78" spans="1:3" x14ac:dyDescent="0.25">
      <c r="A78" s="7">
        <v>65</v>
      </c>
      <c r="B78" s="7">
        <v>90</v>
      </c>
      <c r="C78" s="8">
        <v>118154</v>
      </c>
    </row>
    <row r="79" spans="1:3" x14ac:dyDescent="0.25">
      <c r="A79" s="7">
        <v>130</v>
      </c>
      <c r="B79" s="7">
        <v>80</v>
      </c>
      <c r="C79" s="8">
        <v>236308.69</v>
      </c>
    </row>
    <row r="80" spans="1:3" x14ac:dyDescent="0.25">
      <c r="A80" s="7"/>
      <c r="B80" s="7"/>
      <c r="C80" s="8"/>
    </row>
    <row r="81" spans="1:3" x14ac:dyDescent="0.25">
      <c r="A81" s="7"/>
      <c r="B81" s="7"/>
      <c r="C81" s="8"/>
    </row>
    <row r="82" spans="1:3" x14ac:dyDescent="0.25">
      <c r="A82" s="5"/>
      <c r="B82" s="5"/>
      <c r="C82" s="9"/>
    </row>
    <row r="83" spans="1:3" x14ac:dyDescent="0.25">
      <c r="A83" s="4" t="s">
        <v>42</v>
      </c>
      <c r="B83" s="5"/>
    </row>
    <row r="85" spans="1:3" x14ac:dyDescent="0.25">
      <c r="A85" s="6" t="s">
        <v>13</v>
      </c>
      <c r="B85" s="6" t="s">
        <v>14</v>
      </c>
      <c r="C85" s="6" t="s">
        <v>15</v>
      </c>
    </row>
    <row r="86" spans="1:3" x14ac:dyDescent="0.25">
      <c r="A86" s="7">
        <v>1050</v>
      </c>
      <c r="B86" s="7" t="s">
        <v>33</v>
      </c>
      <c r="C86" s="10">
        <f>2311556.65/1281*1081</f>
        <v>1950657.875604996</v>
      </c>
    </row>
    <row r="87" spans="1:3" x14ac:dyDescent="0.25">
      <c r="A87" s="7">
        <v>100</v>
      </c>
      <c r="B87" s="7" t="s">
        <v>35</v>
      </c>
      <c r="C87" s="10">
        <f>2311556.65/1281*A87</f>
        <v>180449.38719750193</v>
      </c>
    </row>
    <row r="88" spans="1:3" x14ac:dyDescent="0.25">
      <c r="A88" s="7">
        <v>55</v>
      </c>
      <c r="B88" s="7" t="s">
        <v>36</v>
      </c>
      <c r="C88" s="10">
        <f t="shared" ref="C88:C89" si="0">2311556.65/1281*A88</f>
        <v>99247.162958626068</v>
      </c>
    </row>
    <row r="89" spans="1:3" x14ac:dyDescent="0.25">
      <c r="A89" s="7">
        <v>45</v>
      </c>
      <c r="B89" s="7" t="s">
        <v>37</v>
      </c>
      <c r="C89" s="10">
        <f t="shared" si="0"/>
        <v>81202.224238875875</v>
      </c>
    </row>
    <row r="90" spans="1:3" x14ac:dyDescent="0.25">
      <c r="A90" s="11">
        <v>31</v>
      </c>
      <c r="B90" s="7" t="s">
        <v>38</v>
      </c>
      <c r="C90" s="10">
        <v>0</v>
      </c>
    </row>
    <row r="91" spans="1:3" x14ac:dyDescent="0.25">
      <c r="A91" s="12"/>
      <c r="B91" s="5"/>
      <c r="C91" s="13"/>
    </row>
    <row r="92" spans="1:3" x14ac:dyDescent="0.25">
      <c r="A92" s="12"/>
      <c r="B92" s="5"/>
      <c r="C92" s="13"/>
    </row>
    <row r="93" spans="1:3" x14ac:dyDescent="0.25">
      <c r="A93" s="4" t="s">
        <v>47</v>
      </c>
      <c r="B93" s="5"/>
    </row>
    <row r="95" spans="1:3" x14ac:dyDescent="0.25">
      <c r="A95" s="6" t="s">
        <v>13</v>
      </c>
      <c r="B95" s="6" t="s">
        <v>14</v>
      </c>
      <c r="C95" s="6" t="s">
        <v>15</v>
      </c>
    </row>
    <row r="96" spans="1:3" x14ac:dyDescent="0.25">
      <c r="A96" s="7">
        <v>1222</v>
      </c>
      <c r="B96" s="7" t="s">
        <v>33</v>
      </c>
      <c r="C96" s="10">
        <v>2263892.19</v>
      </c>
    </row>
    <row r="97" spans="1:3" x14ac:dyDescent="0.25">
      <c r="A97" s="7">
        <v>5</v>
      </c>
      <c r="B97" s="7" t="s">
        <v>43</v>
      </c>
      <c r="C97" s="10">
        <v>6273</v>
      </c>
    </row>
    <row r="98" spans="1:3" x14ac:dyDescent="0.25">
      <c r="A98" s="7">
        <v>1</v>
      </c>
      <c r="B98" s="7" t="s">
        <v>44</v>
      </c>
      <c r="C98" s="10">
        <v>982.46</v>
      </c>
    </row>
    <row r="99" spans="1:3" x14ac:dyDescent="0.25">
      <c r="A99" s="7"/>
      <c r="B99" s="7" t="s">
        <v>45</v>
      </c>
      <c r="C99" s="10">
        <f t="shared" ref="C99" si="1">2311556.65/1281*A99</f>
        <v>0</v>
      </c>
    </row>
    <row r="100" spans="1:3" x14ac:dyDescent="0.25">
      <c r="A100" s="5"/>
      <c r="B100" s="5"/>
      <c r="C100" s="13"/>
    </row>
    <row r="101" spans="1:3" x14ac:dyDescent="0.25">
      <c r="A101" s="4" t="s">
        <v>50</v>
      </c>
      <c r="B101" s="5"/>
    </row>
    <row r="103" spans="1:3" x14ac:dyDescent="0.25">
      <c r="A103" s="6" t="s">
        <v>13</v>
      </c>
      <c r="B103" s="6" t="s">
        <v>14</v>
      </c>
      <c r="C103" s="6" t="s">
        <v>15</v>
      </c>
    </row>
    <row r="104" spans="1:3" x14ac:dyDescent="0.25">
      <c r="A104" s="7">
        <v>1164</v>
      </c>
      <c r="B104" s="7" t="s">
        <v>33</v>
      </c>
      <c r="C104" s="10">
        <v>2467628.5</v>
      </c>
    </row>
    <row r="105" spans="1:3" x14ac:dyDescent="0.25">
      <c r="A105" s="7">
        <v>1</v>
      </c>
      <c r="B105" s="7" t="s">
        <v>43</v>
      </c>
      <c r="C105" s="10">
        <v>2237.29</v>
      </c>
    </row>
    <row r="106" spans="1:3" x14ac:dyDescent="0.25">
      <c r="A106" s="7">
        <v>0</v>
      </c>
      <c r="B106" s="7" t="s">
        <v>44</v>
      </c>
      <c r="C106" s="10">
        <v>0</v>
      </c>
    </row>
    <row r="107" spans="1:3" x14ac:dyDescent="0.25">
      <c r="A107" s="7"/>
      <c r="B107" s="7" t="s">
        <v>45</v>
      </c>
      <c r="C107" s="10">
        <f t="shared" ref="C107" si="2">2311556.65/1281*A107</f>
        <v>0</v>
      </c>
    </row>
    <row r="108" spans="1:3" x14ac:dyDescent="0.25">
      <c r="A108" s="5"/>
      <c r="B108" s="5"/>
      <c r="C108" s="13"/>
    </row>
    <row r="109" spans="1:3" x14ac:dyDescent="0.25">
      <c r="A109" s="4" t="s">
        <v>53</v>
      </c>
      <c r="B109" s="5"/>
    </row>
    <row r="111" spans="1:3" x14ac:dyDescent="0.25">
      <c r="A111" s="6" t="s">
        <v>13</v>
      </c>
      <c r="B111" s="6" t="s">
        <v>14</v>
      </c>
      <c r="C111" s="6" t="s">
        <v>15</v>
      </c>
    </row>
    <row r="112" spans="1:3" x14ac:dyDescent="0.25">
      <c r="A112" s="7">
        <v>1014</v>
      </c>
      <c r="B112" s="7" t="s">
        <v>33</v>
      </c>
      <c r="C112" s="10">
        <f>(2184.69*1014)+6549.78</f>
        <v>2221825.44</v>
      </c>
    </row>
    <row r="113" spans="1:6" x14ac:dyDescent="0.25">
      <c r="A113" s="7">
        <v>10</v>
      </c>
      <c r="B113" s="7" t="s">
        <v>43</v>
      </c>
      <c r="C113" s="10">
        <f>2184.69*10</f>
        <v>21846.9</v>
      </c>
      <c r="D113" s="16"/>
      <c r="E113" s="17"/>
      <c r="F113" s="16"/>
    </row>
    <row r="114" spans="1:6" x14ac:dyDescent="0.25">
      <c r="A114" s="7">
        <v>0</v>
      </c>
      <c r="B114" s="7" t="s">
        <v>44</v>
      </c>
      <c r="C114" s="10">
        <v>0</v>
      </c>
    </row>
    <row r="115" spans="1:6" x14ac:dyDescent="0.25">
      <c r="A115" s="7"/>
      <c r="B115" s="7" t="s">
        <v>45</v>
      </c>
      <c r="C115" s="10">
        <f t="shared" ref="C115" si="3">2311556.65/1281*A115</f>
        <v>0</v>
      </c>
    </row>
    <row r="116" spans="1:6" x14ac:dyDescent="0.25">
      <c r="A116" s="5"/>
      <c r="B116" s="5"/>
      <c r="C116" s="13"/>
    </row>
    <row r="117" spans="1:6" x14ac:dyDescent="0.25">
      <c r="A117" s="4" t="s">
        <v>57</v>
      </c>
      <c r="B117" s="5"/>
    </row>
    <row r="119" spans="1:6" x14ac:dyDescent="0.25">
      <c r="A119" s="6" t="s">
        <v>13</v>
      </c>
      <c r="B119" s="6" t="s">
        <v>14</v>
      </c>
      <c r="C119" s="6" t="s">
        <v>15</v>
      </c>
    </row>
    <row r="120" spans="1:6" x14ac:dyDescent="0.25">
      <c r="A120" s="7">
        <v>960</v>
      </c>
      <c r="B120" s="7" t="s">
        <v>33</v>
      </c>
      <c r="C120" s="10">
        <v>2097939.54</v>
      </c>
    </row>
    <row r="121" spans="1:6" x14ac:dyDescent="0.25">
      <c r="A121" s="7">
        <v>10</v>
      </c>
      <c r="B121" s="7" t="s">
        <v>43</v>
      </c>
      <c r="C121" s="10">
        <v>5138.95</v>
      </c>
      <c r="D121" s="16"/>
    </row>
    <row r="122" spans="1:6" x14ac:dyDescent="0.25">
      <c r="A122" s="7">
        <v>0</v>
      </c>
      <c r="B122" s="7" t="s">
        <v>44</v>
      </c>
      <c r="C122" s="10">
        <v>0</v>
      </c>
    </row>
    <row r="123" spans="1:6" x14ac:dyDescent="0.25">
      <c r="A123" s="7"/>
      <c r="B123" s="7" t="s">
        <v>45</v>
      </c>
      <c r="C123" s="10">
        <f t="shared" ref="C123" si="4">2311556.65/1281*A123</f>
        <v>0</v>
      </c>
    </row>
    <row r="125" spans="1:6" x14ac:dyDescent="0.25">
      <c r="A125" s="4" t="s">
        <v>79</v>
      </c>
      <c r="B125" s="5"/>
    </row>
    <row r="126" spans="1:6" x14ac:dyDescent="0.25">
      <c r="A126" s="4"/>
      <c r="B126" s="5"/>
    </row>
    <row r="127" spans="1:6" x14ac:dyDescent="0.25">
      <c r="A127" s="6" t="s">
        <v>13</v>
      </c>
      <c r="B127" s="6" t="s">
        <v>14</v>
      </c>
      <c r="C127" s="6" t="s">
        <v>15</v>
      </c>
    </row>
    <row r="128" spans="1:6" x14ac:dyDescent="0.25">
      <c r="A128" s="7">
        <v>857</v>
      </c>
      <c r="B128" s="7">
        <v>100</v>
      </c>
      <c r="C128" s="8">
        <v>2462041.656</v>
      </c>
    </row>
    <row r="129" spans="1:3" x14ac:dyDescent="0.25">
      <c r="A129" s="7">
        <v>1</v>
      </c>
      <c r="B129" s="7">
        <v>80</v>
      </c>
      <c r="C129" s="8">
        <v>1859.2339999999999</v>
      </c>
    </row>
    <row r="130" spans="1:3" x14ac:dyDescent="0.25">
      <c r="A130" s="7">
        <v>0</v>
      </c>
      <c r="B130" s="7">
        <v>0</v>
      </c>
      <c r="C130" s="8">
        <v>0</v>
      </c>
    </row>
    <row r="131" spans="1:3" x14ac:dyDescent="0.25">
      <c r="A131" s="7">
        <v>0</v>
      </c>
      <c r="B131" s="7">
        <v>0</v>
      </c>
      <c r="C131" s="8">
        <v>0</v>
      </c>
    </row>
    <row r="134" spans="1:3" x14ac:dyDescent="0.25">
      <c r="A134" s="4" t="s">
        <v>19</v>
      </c>
      <c r="B134" s="5"/>
    </row>
    <row r="136" spans="1:3" x14ac:dyDescent="0.25">
      <c r="A136" s="6" t="s">
        <v>13</v>
      </c>
      <c r="B136" s="6" t="s">
        <v>14</v>
      </c>
      <c r="C136" s="6" t="s">
        <v>15</v>
      </c>
    </row>
    <row r="137" spans="1:3" x14ac:dyDescent="0.25">
      <c r="A137" s="7">
        <f>+(3058+3042)/2</f>
        <v>3050</v>
      </c>
      <c r="B137" s="7" t="s">
        <v>20</v>
      </c>
      <c r="C137" s="10">
        <v>10246040.810000001</v>
      </c>
    </row>
    <row r="138" spans="1:3" x14ac:dyDescent="0.25">
      <c r="A138" s="7">
        <f>+(16+6)/2</f>
        <v>11</v>
      </c>
      <c r="B138" s="7" t="s">
        <v>21</v>
      </c>
      <c r="C138" s="10">
        <f>3450*0.8*A138</f>
        <v>30360</v>
      </c>
    </row>
    <row r="139" spans="1:3" x14ac:dyDescent="0.25">
      <c r="A139" s="7">
        <f>+(8+6)/2</f>
        <v>7</v>
      </c>
      <c r="B139" s="7" t="s">
        <v>22</v>
      </c>
      <c r="C139" s="10">
        <f>3450*0.6*A139</f>
        <v>14490</v>
      </c>
    </row>
    <row r="140" spans="1:3" x14ac:dyDescent="0.25">
      <c r="A140" s="7">
        <f>+(38+32)/2</f>
        <v>35</v>
      </c>
      <c r="B140" s="7" t="s">
        <v>23</v>
      </c>
      <c r="C140" s="10">
        <v>0</v>
      </c>
    </row>
    <row r="143" spans="1:3" x14ac:dyDescent="0.25">
      <c r="A143" s="4" t="s">
        <v>24</v>
      </c>
      <c r="B143" s="5"/>
    </row>
    <row r="145" spans="1:3" x14ac:dyDescent="0.25">
      <c r="A145" s="6" t="s">
        <v>13</v>
      </c>
      <c r="B145" s="6" t="s">
        <v>14</v>
      </c>
      <c r="C145" s="6" t="s">
        <v>15</v>
      </c>
    </row>
    <row r="146" spans="1:3" x14ac:dyDescent="0.25">
      <c r="A146" s="7">
        <f>+(2943+2869)/2</f>
        <v>2906</v>
      </c>
      <c r="B146" s="7" t="s">
        <v>20</v>
      </c>
      <c r="C146" s="10">
        <v>10247038.396</v>
      </c>
    </row>
    <row r="147" spans="1:3" x14ac:dyDescent="0.25">
      <c r="A147" s="11">
        <f>+(5+10)/2</f>
        <v>7.5</v>
      </c>
      <c r="B147" s="7" t="s">
        <v>21</v>
      </c>
      <c r="C147" s="10">
        <v>26446.245000000003</v>
      </c>
    </row>
    <row r="148" spans="1:3" x14ac:dyDescent="0.25">
      <c r="A148" s="11">
        <f>+(2+3)/2</f>
        <v>2.5</v>
      </c>
      <c r="B148" s="7" t="s">
        <v>22</v>
      </c>
      <c r="C148" s="10">
        <v>8815.4150000000009</v>
      </c>
    </row>
    <row r="149" spans="1:3" x14ac:dyDescent="0.25">
      <c r="A149" s="7">
        <f>+(31+37)/2</f>
        <v>34</v>
      </c>
      <c r="B149" s="7" t="s">
        <v>23</v>
      </c>
      <c r="C149" s="10">
        <v>0</v>
      </c>
    </row>
    <row r="152" spans="1:3" x14ac:dyDescent="0.25">
      <c r="A152" s="4" t="s">
        <v>25</v>
      </c>
      <c r="B152" s="5"/>
    </row>
    <row r="154" spans="1:3" x14ac:dyDescent="0.25">
      <c r="A154" s="6" t="s">
        <v>13</v>
      </c>
      <c r="B154" s="6" t="s">
        <v>14</v>
      </c>
      <c r="C154" s="6" t="s">
        <v>15</v>
      </c>
    </row>
    <row r="155" spans="1:3" x14ac:dyDescent="0.25">
      <c r="A155" s="7">
        <f>+(3128+3160)/2</f>
        <v>3144</v>
      </c>
      <c r="B155" s="7" t="s">
        <v>20</v>
      </c>
      <c r="C155" s="10">
        <v>13712219.592</v>
      </c>
    </row>
    <row r="156" spans="1:3" x14ac:dyDescent="0.25">
      <c r="A156" s="7">
        <f>+(8+6)/2</f>
        <v>7</v>
      </c>
      <c r="B156" s="7" t="s">
        <v>21</v>
      </c>
      <c r="C156" s="10">
        <v>30529.751</v>
      </c>
    </row>
    <row r="157" spans="1:3" x14ac:dyDescent="0.25">
      <c r="A157" s="7">
        <f>+(1+3)/2</f>
        <v>2</v>
      </c>
      <c r="B157" s="7" t="s">
        <v>22</v>
      </c>
      <c r="C157" s="10">
        <v>8722.7860000000001</v>
      </c>
    </row>
    <row r="158" spans="1:3" x14ac:dyDescent="0.25">
      <c r="A158" s="11">
        <f>+(32+27)/2</f>
        <v>29.5</v>
      </c>
      <c r="B158" s="7" t="s">
        <v>23</v>
      </c>
      <c r="C158" s="10">
        <v>0</v>
      </c>
    </row>
    <row r="159" spans="1:3" x14ac:dyDescent="0.25">
      <c r="A159" s="12"/>
      <c r="B159" s="5"/>
      <c r="C159" s="13"/>
    </row>
    <row r="160" spans="1:3" x14ac:dyDescent="0.25">
      <c r="A160" s="12"/>
      <c r="B160" s="5"/>
      <c r="C160" s="13"/>
    </row>
    <row r="161" spans="1:3" x14ac:dyDescent="0.25">
      <c r="A161" s="4" t="s">
        <v>26</v>
      </c>
      <c r="B161" s="5"/>
    </row>
    <row r="163" spans="1:3" x14ac:dyDescent="0.25">
      <c r="A163" s="6" t="s">
        <v>13</v>
      </c>
      <c r="B163" s="6" t="s">
        <v>14</v>
      </c>
      <c r="C163" s="6" t="s">
        <v>15</v>
      </c>
    </row>
    <row r="164" spans="1:3" x14ac:dyDescent="0.25">
      <c r="A164" s="7">
        <v>3060</v>
      </c>
      <c r="B164" s="7" t="s">
        <v>20</v>
      </c>
      <c r="C164" s="10">
        <v>15351493</v>
      </c>
    </row>
    <row r="165" spans="1:3" x14ac:dyDescent="0.25">
      <c r="A165" s="7">
        <v>35</v>
      </c>
      <c r="B165" s="7" t="s">
        <v>21</v>
      </c>
      <c r="C165" s="10">
        <v>173323</v>
      </c>
    </row>
    <row r="166" spans="1:3" x14ac:dyDescent="0.25">
      <c r="A166" s="7">
        <v>5</v>
      </c>
      <c r="B166" s="7" t="s">
        <v>22</v>
      </c>
      <c r="C166" s="10">
        <v>24760.45</v>
      </c>
    </row>
    <row r="167" spans="1:3" x14ac:dyDescent="0.25">
      <c r="A167" s="11">
        <v>40</v>
      </c>
      <c r="B167" s="7" t="s">
        <v>23</v>
      </c>
      <c r="C167" s="10"/>
    </row>
    <row r="169" spans="1:3" x14ac:dyDescent="0.25">
      <c r="A169" s="4" t="s">
        <v>34</v>
      </c>
      <c r="B169" s="5"/>
    </row>
    <row r="171" spans="1:3" x14ac:dyDescent="0.25">
      <c r="A171" s="6" t="s">
        <v>13</v>
      </c>
      <c r="B171" s="6" t="s">
        <v>14</v>
      </c>
      <c r="C171" s="6" t="s">
        <v>15</v>
      </c>
    </row>
    <row r="172" spans="1:3" x14ac:dyDescent="0.25">
      <c r="A172" s="7">
        <f>2850</f>
        <v>2850</v>
      </c>
      <c r="B172" s="7" t="s">
        <v>33</v>
      </c>
      <c r="C172" s="10">
        <v>16068171.464166665</v>
      </c>
    </row>
    <row r="173" spans="1:3" x14ac:dyDescent="0.25">
      <c r="A173" s="7">
        <v>80</v>
      </c>
      <c r="B173" s="7" t="s">
        <v>35</v>
      </c>
      <c r="C173" s="10">
        <v>445564.54666666663</v>
      </c>
    </row>
    <row r="174" spans="1:3" x14ac:dyDescent="0.25">
      <c r="A174" s="7">
        <v>50</v>
      </c>
      <c r="B174" s="7" t="s">
        <v>36</v>
      </c>
      <c r="C174" s="10">
        <v>278477.84166666667</v>
      </c>
    </row>
    <row r="175" spans="1:3" x14ac:dyDescent="0.25">
      <c r="A175" s="7">
        <v>45</v>
      </c>
      <c r="B175" s="7" t="s">
        <v>37</v>
      </c>
      <c r="C175" s="10">
        <v>250630.0575</v>
      </c>
    </row>
    <row r="176" spans="1:3" x14ac:dyDescent="0.25">
      <c r="A176" s="11">
        <v>35</v>
      </c>
      <c r="B176" s="7" t="s">
        <v>38</v>
      </c>
      <c r="C176" s="10">
        <v>0</v>
      </c>
    </row>
    <row r="177" spans="1:3" x14ac:dyDescent="0.25">
      <c r="A177" s="12"/>
      <c r="B177" s="5"/>
      <c r="C177" s="13"/>
    </row>
    <row r="178" spans="1:3" x14ac:dyDescent="0.25">
      <c r="A178" s="12"/>
      <c r="B178" s="5"/>
      <c r="C178" s="13"/>
    </row>
    <row r="179" spans="1:3" x14ac:dyDescent="0.25">
      <c r="A179" s="4" t="s">
        <v>46</v>
      </c>
      <c r="B179" s="5"/>
    </row>
    <row r="181" spans="1:3" x14ac:dyDescent="0.25">
      <c r="A181" s="6" t="s">
        <v>13</v>
      </c>
      <c r="B181" s="6" t="s">
        <v>14</v>
      </c>
      <c r="C181" s="6" t="s">
        <v>15</v>
      </c>
    </row>
    <row r="182" spans="1:3" x14ac:dyDescent="0.25">
      <c r="A182" s="7">
        <f>3177+147</f>
        <v>3324</v>
      </c>
      <c r="B182" s="7" t="s">
        <v>33</v>
      </c>
      <c r="C182" s="10">
        <f>14914098+711054</f>
        <v>15625152</v>
      </c>
    </row>
    <row r="183" spans="1:3" x14ac:dyDescent="0.25">
      <c r="A183" s="7">
        <v>88</v>
      </c>
      <c r="B183" s="7" t="s">
        <v>43</v>
      </c>
      <c r="C183" s="10">
        <f>266392-6000</f>
        <v>260392</v>
      </c>
    </row>
    <row r="184" spans="1:3" x14ac:dyDescent="0.25">
      <c r="A184" s="7">
        <v>2</v>
      </c>
      <c r="B184" s="7" t="s">
        <v>44</v>
      </c>
      <c r="C184" s="10">
        <v>6000</v>
      </c>
    </row>
    <row r="185" spans="1:3" x14ac:dyDescent="0.25">
      <c r="A185" s="7"/>
      <c r="B185" s="7" t="s">
        <v>45</v>
      </c>
      <c r="C185" s="10">
        <v>0</v>
      </c>
    </row>
    <row r="186" spans="1:3" x14ac:dyDescent="0.25">
      <c r="A186" s="11"/>
      <c r="B186" s="7"/>
      <c r="C186" s="10"/>
    </row>
    <row r="188" spans="1:3" x14ac:dyDescent="0.25">
      <c r="A188" s="4" t="s">
        <v>51</v>
      </c>
      <c r="B188" s="5"/>
    </row>
    <row r="190" spans="1:3" x14ac:dyDescent="0.25">
      <c r="A190" s="6" t="s">
        <v>13</v>
      </c>
      <c r="B190" s="6" t="s">
        <v>14</v>
      </c>
      <c r="C190" s="6" t="s">
        <v>15</v>
      </c>
    </row>
    <row r="191" spans="1:3" x14ac:dyDescent="0.25">
      <c r="A191" s="7">
        <v>3194</v>
      </c>
      <c r="B191" s="7" t="s">
        <v>33</v>
      </c>
      <c r="C191" s="10">
        <v>16418023.950000001</v>
      </c>
    </row>
    <row r="192" spans="1:3" x14ac:dyDescent="0.25">
      <c r="A192" s="7">
        <v>4</v>
      </c>
      <c r="B192" s="7" t="s">
        <v>43</v>
      </c>
      <c r="C192" s="10">
        <v>10330.959999999999</v>
      </c>
    </row>
    <row r="193" spans="1:4" x14ac:dyDescent="0.25">
      <c r="A193" s="7">
        <v>2</v>
      </c>
      <c r="B193" s="7" t="s">
        <v>44</v>
      </c>
      <c r="C193" s="10">
        <v>6175.07</v>
      </c>
      <c r="D193" s="16"/>
    </row>
    <row r="194" spans="1:4" x14ac:dyDescent="0.25">
      <c r="A194" s="7"/>
      <c r="B194" s="7" t="s">
        <v>45</v>
      </c>
      <c r="C194" s="10">
        <v>0</v>
      </c>
    </row>
    <row r="195" spans="1:4" x14ac:dyDescent="0.25">
      <c r="A195" s="11"/>
      <c r="B195" s="7"/>
      <c r="C195" s="10"/>
    </row>
    <row r="196" spans="1:4" x14ac:dyDescent="0.25">
      <c r="A196" s="12"/>
      <c r="B196" s="5"/>
      <c r="C196" s="13"/>
    </row>
    <row r="197" spans="1:4" x14ac:dyDescent="0.25">
      <c r="A197" s="4" t="s">
        <v>54</v>
      </c>
      <c r="B197" s="5"/>
    </row>
    <row r="199" spans="1:4" x14ac:dyDescent="0.25">
      <c r="A199" s="6" t="s">
        <v>13</v>
      </c>
      <c r="B199" s="6" t="s">
        <v>14</v>
      </c>
      <c r="C199" s="6" t="s">
        <v>15</v>
      </c>
    </row>
    <row r="200" spans="1:4" x14ac:dyDescent="0.25">
      <c r="A200" s="7">
        <v>2635</v>
      </c>
      <c r="B200" s="7" t="s">
        <v>33</v>
      </c>
      <c r="C200" s="10">
        <v>13816123.709999999</v>
      </c>
    </row>
    <row r="201" spans="1:4" x14ac:dyDescent="0.25">
      <c r="A201" s="7">
        <v>71</v>
      </c>
      <c r="B201" s="7" t="s">
        <v>43</v>
      </c>
      <c r="C201" s="10">
        <v>371911.49</v>
      </c>
    </row>
    <row r="202" spans="1:4" x14ac:dyDescent="0.25">
      <c r="A202" s="7">
        <v>4</v>
      </c>
      <c r="B202" s="7" t="s">
        <v>44</v>
      </c>
      <c r="C202" s="10">
        <v>20952.759999999998</v>
      </c>
    </row>
    <row r="203" spans="1:4" x14ac:dyDescent="0.25">
      <c r="A203" s="7">
        <v>18</v>
      </c>
      <c r="B203" s="7" t="s">
        <v>45</v>
      </c>
      <c r="C203" s="10">
        <v>0</v>
      </c>
    </row>
    <row r="204" spans="1:4" x14ac:dyDescent="0.25">
      <c r="A204" s="11"/>
      <c r="B204" s="7"/>
      <c r="C204" s="10"/>
    </row>
    <row r="205" spans="1:4" x14ac:dyDescent="0.25">
      <c r="A205" s="12"/>
      <c r="B205" s="5"/>
      <c r="C205" s="13"/>
    </row>
    <row r="206" spans="1:4" x14ac:dyDescent="0.25">
      <c r="A206" s="4" t="s">
        <v>58</v>
      </c>
      <c r="B206" s="5"/>
    </row>
    <row r="208" spans="1:4" x14ac:dyDescent="0.25">
      <c r="A208" s="6" t="s">
        <v>13</v>
      </c>
      <c r="B208" s="6" t="s">
        <v>14</v>
      </c>
      <c r="C208" s="6" t="s">
        <v>15</v>
      </c>
    </row>
    <row r="209" spans="1:3" x14ac:dyDescent="0.25">
      <c r="A209" s="7">
        <v>2666</v>
      </c>
      <c r="B209" s="7" t="s">
        <v>33</v>
      </c>
      <c r="C209" s="10">
        <v>13758277.390000001</v>
      </c>
    </row>
    <row r="210" spans="1:3" x14ac:dyDescent="0.25">
      <c r="A210" s="7">
        <v>51</v>
      </c>
      <c r="B210" s="7" t="s">
        <v>43</v>
      </c>
      <c r="C210" s="10">
        <v>190835.73</v>
      </c>
    </row>
    <row r="211" spans="1:3" x14ac:dyDescent="0.25">
      <c r="A211" s="7">
        <v>9</v>
      </c>
      <c r="B211" s="7" t="s">
        <v>44</v>
      </c>
      <c r="C211" s="10">
        <v>13414.52</v>
      </c>
    </row>
    <row r="212" spans="1:3" x14ac:dyDescent="0.25">
      <c r="A212" s="7"/>
      <c r="B212" s="7" t="s">
        <v>45</v>
      </c>
      <c r="C212" s="10">
        <v>0</v>
      </c>
    </row>
    <row r="213" spans="1:3" x14ac:dyDescent="0.25">
      <c r="A213" s="11"/>
      <c r="B213" s="7"/>
      <c r="C213" s="10"/>
    </row>
    <row r="214" spans="1:3" x14ac:dyDescent="0.25">
      <c r="A214" s="12"/>
      <c r="B214" s="5"/>
      <c r="C214" s="13"/>
    </row>
    <row r="215" spans="1:3" x14ac:dyDescent="0.25">
      <c r="A215" s="4" t="s">
        <v>80</v>
      </c>
      <c r="B215" s="18"/>
      <c r="C215" s="19"/>
    </row>
    <row r="217" spans="1:3" x14ac:dyDescent="0.25">
      <c r="A217" s="6" t="s">
        <v>13</v>
      </c>
      <c r="B217" s="6" t="s">
        <v>14</v>
      </c>
      <c r="C217" s="6" t="s">
        <v>15</v>
      </c>
    </row>
    <row r="218" spans="1:3" x14ac:dyDescent="0.25">
      <c r="A218" s="7">
        <v>3342</v>
      </c>
      <c r="B218" s="7" t="s">
        <v>33</v>
      </c>
      <c r="C218" s="10">
        <v>17602652.569999993</v>
      </c>
    </row>
    <row r="219" spans="1:3" x14ac:dyDescent="0.25">
      <c r="A219" s="7">
        <v>37</v>
      </c>
      <c r="B219" s="7" t="s">
        <v>43</v>
      </c>
      <c r="C219" s="10">
        <v>129722.41</v>
      </c>
    </row>
    <row r="220" spans="1:3" x14ac:dyDescent="0.25">
      <c r="A220" s="7">
        <v>5</v>
      </c>
      <c r="B220" s="7" t="s">
        <v>44</v>
      </c>
      <c r="C220" s="10">
        <v>16000</v>
      </c>
    </row>
    <row r="221" spans="1:3" x14ac:dyDescent="0.25">
      <c r="A221" s="7"/>
      <c r="B221" s="7" t="s">
        <v>45</v>
      </c>
      <c r="C221" s="10">
        <v>0</v>
      </c>
    </row>
    <row r="222" spans="1:3" x14ac:dyDescent="0.25">
      <c r="A222" s="11"/>
      <c r="B222" s="7"/>
      <c r="C222" s="10"/>
    </row>
    <row r="224" spans="1:3" x14ac:dyDescent="0.25">
      <c r="A224" s="6" t="s">
        <v>13</v>
      </c>
      <c r="B224" s="6" t="s">
        <v>14</v>
      </c>
      <c r="C224" s="6" t="s">
        <v>15</v>
      </c>
    </row>
    <row r="225" spans="1:3" x14ac:dyDescent="0.25">
      <c r="A225" s="7">
        <v>186</v>
      </c>
      <c r="B225" s="7" t="s">
        <v>27</v>
      </c>
      <c r="C225" s="8">
        <v>8974839.1600000001</v>
      </c>
    </row>
    <row r="226" spans="1:3" x14ac:dyDescent="0.25">
      <c r="A226" s="7">
        <v>34</v>
      </c>
      <c r="B226" s="7" t="s">
        <v>20</v>
      </c>
      <c r="C226" s="8">
        <v>1363974.38</v>
      </c>
    </row>
    <row r="227" spans="1:3" x14ac:dyDescent="0.25">
      <c r="A227" s="7">
        <v>7</v>
      </c>
      <c r="B227" s="7" t="s">
        <v>21</v>
      </c>
      <c r="C227" s="8">
        <v>231729.71</v>
      </c>
    </row>
    <row r="228" spans="1:3" x14ac:dyDescent="0.25">
      <c r="A228" s="7">
        <v>0</v>
      </c>
      <c r="B228" s="7" t="s">
        <v>28</v>
      </c>
      <c r="C228" s="14">
        <v>0</v>
      </c>
    </row>
    <row r="229" spans="1:3" x14ac:dyDescent="0.25">
      <c r="A229" s="5"/>
      <c r="B229" s="5"/>
    </row>
    <row r="230" spans="1:3" x14ac:dyDescent="0.25">
      <c r="A230" t="s">
        <v>55</v>
      </c>
    </row>
    <row r="231" spans="1:3" x14ac:dyDescent="0.25">
      <c r="A231" s="4" t="s">
        <v>29</v>
      </c>
    </row>
    <row r="233" spans="1:3" x14ac:dyDescent="0.25">
      <c r="A233" s="6" t="s">
        <v>13</v>
      </c>
      <c r="B233" s="6" t="s">
        <v>14</v>
      </c>
      <c r="C233" s="6" t="s">
        <v>15</v>
      </c>
    </row>
    <row r="234" spans="1:3" x14ac:dyDescent="0.25">
      <c r="A234" s="7">
        <v>183</v>
      </c>
      <c r="B234" s="7" t="s">
        <v>27</v>
      </c>
      <c r="C234" s="8">
        <v>8943922.3800000008</v>
      </c>
    </row>
    <row r="235" spans="1:3" x14ac:dyDescent="0.25">
      <c r="A235" s="7">
        <v>25</v>
      </c>
      <c r="B235" s="7" t="s">
        <v>20</v>
      </c>
      <c r="C235" s="8">
        <v>1008659.67</v>
      </c>
    </row>
    <row r="236" spans="1:3" x14ac:dyDescent="0.25">
      <c r="A236" s="7">
        <v>5</v>
      </c>
      <c r="B236" s="7" t="s">
        <v>21</v>
      </c>
      <c r="C236" s="8">
        <v>136345.14000000001</v>
      </c>
    </row>
    <row r="237" spans="1:3" x14ac:dyDescent="0.25">
      <c r="A237" s="7">
        <v>0</v>
      </c>
      <c r="B237" s="7" t="s">
        <v>28</v>
      </c>
      <c r="C237" s="8">
        <v>0</v>
      </c>
    </row>
    <row r="240" spans="1:3" x14ac:dyDescent="0.25">
      <c r="A240" s="4" t="s">
        <v>30</v>
      </c>
    </row>
    <row r="242" spans="1:3" x14ac:dyDescent="0.25">
      <c r="A242" s="6" t="s">
        <v>13</v>
      </c>
      <c r="B242" s="6" t="s">
        <v>14</v>
      </c>
      <c r="C242" s="6" t="s">
        <v>15</v>
      </c>
    </row>
    <row r="243" spans="1:3" x14ac:dyDescent="0.25">
      <c r="A243" s="7">
        <v>190</v>
      </c>
      <c r="B243" s="7" t="s">
        <v>27</v>
      </c>
      <c r="C243" s="15">
        <v>7910709.0899999999</v>
      </c>
    </row>
    <row r="244" spans="1:3" x14ac:dyDescent="0.25">
      <c r="A244" s="7">
        <v>13</v>
      </c>
      <c r="B244" s="7" t="s">
        <v>20</v>
      </c>
      <c r="C244" s="15">
        <v>411744.69</v>
      </c>
    </row>
    <row r="245" spans="1:3" x14ac:dyDescent="0.25">
      <c r="A245" s="7">
        <v>3</v>
      </c>
      <c r="B245" s="7" t="s">
        <v>21</v>
      </c>
      <c r="C245" s="15">
        <v>61591.56</v>
      </c>
    </row>
    <row r="246" spans="1:3" x14ac:dyDescent="0.25">
      <c r="A246" s="7">
        <v>1</v>
      </c>
      <c r="B246" s="7" t="s">
        <v>28</v>
      </c>
      <c r="C246" s="15">
        <v>0</v>
      </c>
    </row>
    <row r="248" spans="1:3" x14ac:dyDescent="0.25">
      <c r="A248" s="4" t="s">
        <v>31</v>
      </c>
    </row>
    <row r="250" spans="1:3" x14ac:dyDescent="0.25">
      <c r="A250" s="6" t="s">
        <v>13</v>
      </c>
      <c r="B250" s="6" t="s">
        <v>14</v>
      </c>
      <c r="C250" s="6" t="s">
        <v>15</v>
      </c>
    </row>
    <row r="251" spans="1:3" x14ac:dyDescent="0.25">
      <c r="A251" s="7">
        <v>196</v>
      </c>
      <c r="B251" s="7" t="s">
        <v>27</v>
      </c>
      <c r="C251" s="15">
        <v>5345689.9400000004</v>
      </c>
    </row>
    <row r="252" spans="1:3" x14ac:dyDescent="0.25">
      <c r="A252" s="7">
        <v>10</v>
      </c>
      <c r="B252" s="7" t="s">
        <v>20</v>
      </c>
      <c r="C252" s="15">
        <v>191265.32</v>
      </c>
    </row>
    <row r="253" spans="1:3" x14ac:dyDescent="0.25">
      <c r="A253" s="7">
        <v>3</v>
      </c>
      <c r="B253" s="7" t="s">
        <v>21</v>
      </c>
      <c r="C253" s="15">
        <v>33081.17</v>
      </c>
    </row>
    <row r="254" spans="1:3" x14ac:dyDescent="0.25">
      <c r="A254" s="7">
        <v>0</v>
      </c>
      <c r="B254" s="7" t="s">
        <v>28</v>
      </c>
      <c r="C254" s="15">
        <v>0</v>
      </c>
    </row>
    <row r="256" spans="1:3" x14ac:dyDescent="0.25">
      <c r="A256" s="4" t="s">
        <v>39</v>
      </c>
    </row>
    <row r="258" spans="1:3" x14ac:dyDescent="0.25">
      <c r="A258" s="6" t="s">
        <v>13</v>
      </c>
      <c r="B258" s="6" t="s">
        <v>14</v>
      </c>
      <c r="C258" s="6" t="s">
        <v>15</v>
      </c>
    </row>
    <row r="259" spans="1:3" x14ac:dyDescent="0.25">
      <c r="A259" s="7">
        <v>189</v>
      </c>
      <c r="B259" s="7" t="s">
        <v>27</v>
      </c>
      <c r="C259" s="15">
        <f>20948.1798039216*A259</f>
        <v>3959205.9829411828</v>
      </c>
    </row>
    <row r="260" spans="1:3" x14ac:dyDescent="0.25">
      <c r="A260" s="7">
        <v>13</v>
      </c>
      <c r="B260" s="7" t="s">
        <v>20</v>
      </c>
      <c r="C260" s="15">
        <f>20948.1798039216*A260</f>
        <v>272326.33745098079</v>
      </c>
    </row>
    <row r="261" spans="1:3" x14ac:dyDescent="0.25">
      <c r="A261" s="7">
        <v>2</v>
      </c>
      <c r="B261" s="7" t="s">
        <v>21</v>
      </c>
      <c r="C261" s="15">
        <f>20948.1798039216*A261</f>
        <v>41896.359607843202</v>
      </c>
    </row>
    <row r="262" spans="1:3" x14ac:dyDescent="0.25">
      <c r="A262" s="7">
        <v>0</v>
      </c>
      <c r="B262" s="7" t="s">
        <v>28</v>
      </c>
      <c r="C262" s="15">
        <v>0</v>
      </c>
    </row>
    <row r="264" spans="1:3" x14ac:dyDescent="0.25">
      <c r="A264" s="4" t="s">
        <v>48</v>
      </c>
      <c r="B264" s="5"/>
    </row>
    <row r="266" spans="1:3" x14ac:dyDescent="0.25">
      <c r="A266" s="6" t="s">
        <v>13</v>
      </c>
      <c r="B266" s="6" t="s">
        <v>14</v>
      </c>
      <c r="C266" s="6" t="s">
        <v>15</v>
      </c>
    </row>
    <row r="267" spans="1:3" x14ac:dyDescent="0.25">
      <c r="A267" s="7">
        <v>191</v>
      </c>
      <c r="B267" s="7" t="s">
        <v>33</v>
      </c>
      <c r="C267" s="10">
        <v>3438592.62</v>
      </c>
    </row>
    <row r="268" spans="1:3" x14ac:dyDescent="0.25">
      <c r="A268" s="7">
        <v>5</v>
      </c>
      <c r="B268" s="7" t="s">
        <v>35</v>
      </c>
      <c r="C268" s="10">
        <v>73887.960000000006</v>
      </c>
    </row>
    <row r="269" spans="1:3" x14ac:dyDescent="0.25">
      <c r="A269" s="7">
        <v>1</v>
      </c>
      <c r="B269" s="7" t="s">
        <v>36</v>
      </c>
      <c r="C269" s="10">
        <v>12979.95</v>
      </c>
    </row>
    <row r="270" spans="1:3" x14ac:dyDescent="0.25">
      <c r="A270" s="7"/>
      <c r="B270" s="7" t="s">
        <v>37</v>
      </c>
      <c r="C270" s="10"/>
    </row>
    <row r="271" spans="1:3" x14ac:dyDescent="0.25">
      <c r="A271" s="11"/>
      <c r="B271" s="7" t="s">
        <v>38</v>
      </c>
      <c r="C271" s="10"/>
    </row>
    <row r="273" spans="1:4" x14ac:dyDescent="0.25">
      <c r="A273" s="4" t="s">
        <v>52</v>
      </c>
      <c r="B273" s="5"/>
    </row>
    <row r="275" spans="1:4" x14ac:dyDescent="0.25">
      <c r="A275" s="6" t="s">
        <v>13</v>
      </c>
      <c r="B275" s="6" t="s">
        <v>14</v>
      </c>
      <c r="C275" s="6" t="s">
        <v>15</v>
      </c>
    </row>
    <row r="276" spans="1:4" x14ac:dyDescent="0.25">
      <c r="A276" s="7">
        <v>198</v>
      </c>
      <c r="B276" s="7" t="s">
        <v>33</v>
      </c>
      <c r="C276" s="10">
        <v>5242463.07</v>
      </c>
    </row>
    <row r="277" spans="1:4" x14ac:dyDescent="0.25">
      <c r="A277" s="7">
        <v>3</v>
      </c>
      <c r="B277" s="7" t="s">
        <v>43</v>
      </c>
      <c r="C277" s="10">
        <v>111090.49</v>
      </c>
      <c r="D277" s="16"/>
    </row>
    <row r="278" spans="1:4" x14ac:dyDescent="0.25">
      <c r="A278" s="7">
        <v>1</v>
      </c>
      <c r="B278" s="7" t="s">
        <v>44</v>
      </c>
      <c r="C278" s="10">
        <v>20852.689999999999</v>
      </c>
    </row>
    <row r="279" spans="1:4" x14ac:dyDescent="0.25">
      <c r="A279" s="7"/>
      <c r="B279" s="7" t="s">
        <v>45</v>
      </c>
      <c r="C279" s="10"/>
    </row>
    <row r="280" spans="1:4" x14ac:dyDescent="0.25">
      <c r="A280" s="11"/>
      <c r="B280" s="7"/>
      <c r="C280" s="10"/>
    </row>
    <row r="282" spans="1:4" x14ac:dyDescent="0.25">
      <c r="A282" s="4" t="s">
        <v>56</v>
      </c>
      <c r="B282" s="5"/>
    </row>
    <row r="284" spans="1:4" x14ac:dyDescent="0.25">
      <c r="A284" s="6" t="s">
        <v>13</v>
      </c>
      <c r="B284" s="6" t="s">
        <v>14</v>
      </c>
      <c r="C284" s="6" t="s">
        <v>15</v>
      </c>
    </row>
    <row r="285" spans="1:4" x14ac:dyDescent="0.25">
      <c r="A285" s="7">
        <v>186</v>
      </c>
      <c r="B285" s="7" t="s">
        <v>33</v>
      </c>
      <c r="C285" s="10">
        <v>5193818.2</v>
      </c>
    </row>
    <row r="286" spans="1:4" x14ac:dyDescent="0.25">
      <c r="A286" s="7">
        <v>10</v>
      </c>
      <c r="B286" s="7" t="s">
        <v>43</v>
      </c>
      <c r="C286" s="10">
        <v>246695.59</v>
      </c>
    </row>
    <row r="287" spans="1:4" x14ac:dyDescent="0.25">
      <c r="A287" s="7">
        <v>0</v>
      </c>
      <c r="B287" s="7" t="s">
        <v>44</v>
      </c>
      <c r="C287" s="10">
        <v>0</v>
      </c>
      <c r="D287" s="16"/>
    </row>
    <row r="288" spans="1:4" x14ac:dyDescent="0.25">
      <c r="A288" s="7"/>
      <c r="B288" s="7" t="s">
        <v>45</v>
      </c>
      <c r="C288" s="10"/>
    </row>
    <row r="289" spans="1:6" x14ac:dyDescent="0.25">
      <c r="A289" s="11"/>
      <c r="B289" s="7"/>
      <c r="C289" s="10"/>
    </row>
    <row r="291" spans="1:6" x14ac:dyDescent="0.25">
      <c r="A291" s="4" t="s">
        <v>59</v>
      </c>
      <c r="B291" s="5"/>
    </row>
    <row r="293" spans="1:6" x14ac:dyDescent="0.25">
      <c r="A293" s="6" t="s">
        <v>13</v>
      </c>
      <c r="B293" s="6" t="s">
        <v>14</v>
      </c>
      <c r="C293" s="6" t="s">
        <v>15</v>
      </c>
    </row>
    <row r="294" spans="1:6" x14ac:dyDescent="0.25">
      <c r="A294" s="7">
        <v>173</v>
      </c>
      <c r="B294" s="7" t="s">
        <v>33</v>
      </c>
      <c r="C294" s="10">
        <v>5520946.4199999999</v>
      </c>
    </row>
    <row r="295" spans="1:6" x14ac:dyDescent="0.25">
      <c r="A295" s="7">
        <v>12</v>
      </c>
      <c r="B295" s="7" t="s">
        <v>43</v>
      </c>
      <c r="C295" s="10">
        <v>311847.28999999998</v>
      </c>
    </row>
    <row r="296" spans="1:6" x14ac:dyDescent="0.25">
      <c r="A296" s="7">
        <v>0</v>
      </c>
      <c r="B296" s="7" t="s">
        <v>44</v>
      </c>
      <c r="C296" s="10">
        <v>0</v>
      </c>
      <c r="D296" s="16"/>
      <c r="F296" s="16"/>
    </row>
    <row r="297" spans="1:6" x14ac:dyDescent="0.25">
      <c r="A297" s="7"/>
      <c r="B297" s="7" t="s">
        <v>45</v>
      </c>
      <c r="C297" s="10"/>
    </row>
    <row r="298" spans="1:6" x14ac:dyDescent="0.25">
      <c r="A298" s="11"/>
      <c r="B298" s="7"/>
      <c r="C298" s="10"/>
    </row>
    <row r="300" spans="1:6" x14ac:dyDescent="0.25">
      <c r="A300" s="4" t="s">
        <v>81</v>
      </c>
      <c r="B300" s="5"/>
    </row>
    <row r="302" spans="1:6" x14ac:dyDescent="0.25">
      <c r="A302" s="6" t="s">
        <v>13</v>
      </c>
      <c r="B302" s="6" t="s">
        <v>14</v>
      </c>
      <c r="C302" s="6" t="s">
        <v>15</v>
      </c>
    </row>
    <row r="303" spans="1:6" x14ac:dyDescent="0.25">
      <c r="A303" s="7">
        <v>167</v>
      </c>
      <c r="B303" s="7" t="s">
        <v>33</v>
      </c>
      <c r="C303" s="10">
        <v>6217505.7300000004</v>
      </c>
    </row>
    <row r="304" spans="1:6" x14ac:dyDescent="0.25">
      <c r="A304" s="7">
        <v>5</v>
      </c>
      <c r="B304" s="7" t="s">
        <v>43</v>
      </c>
      <c r="C304" s="10">
        <v>150402.19</v>
      </c>
    </row>
    <row r="305" spans="1:3" x14ac:dyDescent="0.25">
      <c r="A305" s="7">
        <v>0</v>
      </c>
      <c r="B305" s="7" t="s">
        <v>44</v>
      </c>
      <c r="C305" s="10">
        <v>0</v>
      </c>
    </row>
    <row r="306" spans="1:3" x14ac:dyDescent="0.25">
      <c r="A306" s="7"/>
      <c r="B306" s="7" t="s">
        <v>45</v>
      </c>
      <c r="C306" s="10"/>
    </row>
    <row r="307" spans="1:3" x14ac:dyDescent="0.25">
      <c r="A307" s="11"/>
      <c r="B307" s="7"/>
      <c r="C307" s="10"/>
    </row>
  </sheetData>
  <mergeCells count="30">
    <mergeCell ref="A24:G24"/>
    <mergeCell ref="A25:G25"/>
    <mergeCell ref="A27:G27"/>
    <mergeCell ref="A33:G33"/>
    <mergeCell ref="A34:G34"/>
    <mergeCell ref="A32:G32"/>
    <mergeCell ref="A29:G29"/>
    <mergeCell ref="A30:G30"/>
    <mergeCell ref="A31:G31"/>
    <mergeCell ref="A5:G5"/>
    <mergeCell ref="A6:G6"/>
    <mergeCell ref="A7:G7"/>
    <mergeCell ref="A8:G8"/>
    <mergeCell ref="A9:G9"/>
    <mergeCell ref="A36:G36"/>
    <mergeCell ref="A10:G10"/>
    <mergeCell ref="A11:G11"/>
    <mergeCell ref="A12:G12"/>
    <mergeCell ref="A23:G23"/>
    <mergeCell ref="A17:G17"/>
    <mergeCell ref="A18:G18"/>
    <mergeCell ref="A19:G19"/>
    <mergeCell ref="A20:G20"/>
    <mergeCell ref="A13:G13"/>
    <mergeCell ref="A14:G14"/>
    <mergeCell ref="A35:G35"/>
    <mergeCell ref="A28:G28"/>
    <mergeCell ref="A21:G21"/>
    <mergeCell ref="A22:G22"/>
    <mergeCell ref="A16:G1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 DE MAIO</dc:creator>
  <cp:lastModifiedBy>SALVATORE DE MAIO</cp:lastModifiedBy>
  <cp:lastPrinted>2019-11-29T13:38:48Z</cp:lastPrinted>
  <dcterms:created xsi:type="dcterms:W3CDTF">2018-07-19T10:27:55Z</dcterms:created>
  <dcterms:modified xsi:type="dcterms:W3CDTF">2023-12-29T16:28:51Z</dcterms:modified>
</cp:coreProperties>
</file>